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30" windowWidth="19200" windowHeight="12090" activeTab="2"/>
  </bookViews>
  <sheets>
    <sheet name="Main" sheetId="4" r:id="rId1"/>
    <sheet name="Sheet1" sheetId="1" r:id="rId2"/>
    <sheet name="Sheet2" sheetId="2" r:id="rId3"/>
    <sheet name="Sheet3" sheetId="3" r:id="rId4"/>
  </sheets>
  <externalReferences>
    <externalReference r:id="rId5"/>
    <externalReference r:id="rId6"/>
  </externalReferences>
  <definedNames>
    <definedName name="エコー">[1]複合体!$C$2:$C$6</definedName>
    <definedName name="メタマジック">[1]呪文!$B$1:$B$30</definedName>
    <definedName name="種族リスト">[1]種族!$A$2:$A$6</definedName>
    <definedName name="人種優先度">[1]data!$A$28:$A$44</definedName>
    <definedName name="知識技能">[1]data!$B$9:$B$11</definedName>
    <definedName name="特殊能力値優先度">[1]data!$J$10:$J$19</definedName>
    <definedName name="魔法様式名リスト">[1]魔法様式!$A$3:$A$26</definedName>
    <definedName name="優先度">[1]data!$A$2:$A$6</definedName>
    <definedName name="論理と直観">[2]data!$E$12:$E$13</definedName>
    <definedName name="論理直観">[1]data!$G$10:$G$11</definedName>
  </definedNames>
  <calcPr calcId="125725"/>
</workbook>
</file>

<file path=xl/calcChain.xml><?xml version="1.0" encoding="utf-8"?>
<calcChain xmlns="http://schemas.openxmlformats.org/spreadsheetml/2006/main">
  <c r="C16" i="2"/>
  <c r="D16" s="1"/>
  <c r="E16" s="1"/>
  <c r="D26"/>
  <c r="D19"/>
  <c r="D20"/>
  <c r="D21"/>
  <c r="D22"/>
  <c r="D23"/>
  <c r="D24"/>
  <c r="D25"/>
  <c r="D18"/>
  <c r="D3" i="4"/>
  <c r="AG57"/>
  <c r="AE57"/>
  <c r="AC57"/>
  <c r="AB57"/>
  <c r="I41"/>
  <c r="G41"/>
  <c r="I40"/>
  <c r="G40"/>
  <c r="G37"/>
  <c r="Y36"/>
  <c r="J36"/>
  <c r="H36"/>
  <c r="E36"/>
  <c r="Y35"/>
  <c r="L35"/>
  <c r="H35"/>
  <c r="Y34"/>
  <c r="H34"/>
  <c r="E34"/>
  <c r="L34" s="1"/>
  <c r="Y33"/>
  <c r="L33"/>
  <c r="Y32"/>
  <c r="L32"/>
  <c r="F41" s="1"/>
  <c r="K41" s="1"/>
  <c r="J32"/>
  <c r="H32"/>
  <c r="Y31"/>
  <c r="L31"/>
  <c r="J31"/>
  <c r="H31"/>
  <c r="Y30"/>
  <c r="J30"/>
  <c r="H30"/>
  <c r="L30" s="1"/>
  <c r="Y29"/>
  <c r="J29"/>
  <c r="H29"/>
  <c r="L29" s="1"/>
  <c r="Y28"/>
  <c r="J28"/>
  <c r="H28"/>
  <c r="L28" s="1"/>
  <c r="Y27"/>
  <c r="J27"/>
  <c r="H27"/>
  <c r="L27" s="1"/>
  <c r="Y26"/>
  <c r="Y37" s="1"/>
  <c r="J26"/>
  <c r="H26"/>
  <c r="L26" s="1"/>
  <c r="Y25"/>
  <c r="J25"/>
  <c r="H25"/>
  <c r="L25" s="1"/>
  <c r="D20"/>
  <c r="J8" s="1"/>
  <c r="J10" s="1"/>
  <c r="Y19"/>
  <c r="D19"/>
  <c r="J15"/>
  <c r="D15"/>
  <c r="D13"/>
  <c r="AA11"/>
  <c r="J9"/>
  <c r="D9"/>
  <c r="D7"/>
  <c r="D5"/>
  <c r="D21"/>
  <c r="L36" l="1"/>
  <c r="AA3"/>
  <c r="AA5" s="1"/>
  <c r="F40"/>
  <c r="K40" s="1"/>
  <c r="AA21"/>
  <c r="AA9"/>
  <c r="N34"/>
  <c r="D11"/>
  <c r="N26"/>
  <c r="N20"/>
  <c r="N19"/>
  <c r="N30"/>
  <c r="D17"/>
  <c r="AA13"/>
  <c r="AA15"/>
  <c r="AA17"/>
  <c r="AA19"/>
</calcChain>
</file>

<file path=xl/comments1.xml><?xml version="1.0" encoding="utf-8"?>
<comments xmlns="http://schemas.openxmlformats.org/spreadsheetml/2006/main">
  <authors>
    <author>作成者</author>
  </authors>
  <commentList>
    <comment ref="AA4" authorId="0">
      <text>
        <r>
          <rPr>
            <b/>
            <sz val="9"/>
            <color indexed="81"/>
            <rFont val="ＭＳ Ｐゴシック"/>
            <family val="3"/>
            <charset val="128"/>
          </rPr>
          <t>IN-10
戦闘ターン終了迄</t>
        </r>
        <r>
          <rPr>
            <sz val="9"/>
            <color indexed="81"/>
            <rFont val="ＭＳ Ｐゴシック"/>
            <family val="3"/>
            <charset val="128"/>
          </rPr>
          <t xml:space="preserve">
</t>
        </r>
      </text>
    </comment>
    <comment ref="J10" authorId="0">
      <text>
        <r>
          <rPr>
            <b/>
            <sz val="9"/>
            <color indexed="8"/>
            <rFont val="ＭＳ Ｐゴシック"/>
            <family val="3"/>
            <charset val="128"/>
          </rPr>
          <t xml:space="preserve">Canopus003:
</t>
        </r>
        <r>
          <rPr>
            <sz val="9"/>
            <color indexed="8"/>
            <rFont val="ＭＳ Ｐゴシック"/>
            <family val="3"/>
            <charset val="128"/>
          </rPr>
          <t>(ストリートの評判+悪名)/3</t>
        </r>
      </text>
    </comment>
    <comment ref="D13" authorId="0">
      <text>
        <r>
          <rPr>
            <sz val="9"/>
            <color indexed="81"/>
            <rFont val="ＭＳ Ｐゴシック"/>
            <family val="3"/>
            <charset val="128"/>
          </rPr>
          <t xml:space="preserve">特殊による技能ボーナスは別なので注意
</t>
        </r>
      </text>
    </comment>
    <comment ref="J14" authorId="0">
      <text>
        <r>
          <rPr>
            <b/>
            <sz val="9"/>
            <color indexed="8"/>
            <rFont val="ＭＳ Ｐゴシック"/>
            <family val="3"/>
            <charset val="128"/>
          </rPr>
          <t xml:space="preserve">Canopus003:
</t>
        </r>
        <r>
          <rPr>
            <sz val="9"/>
            <color indexed="8"/>
            <rFont val="ＭＳ Ｐゴシック"/>
            <family val="3"/>
            <charset val="128"/>
          </rPr>
          <t xml:space="preserve">生活スタイルを選択
・初期所持金のダイス決定
・修正上限はダイスの3倍まで
#資質におけるライフスタイルには未対応
#上級ライフスタイルは対応予定無し
</t>
        </r>
      </text>
    </comment>
    <comment ref="R17" authorId="0">
      <text>
        <r>
          <rPr>
            <sz val="9"/>
            <color indexed="81"/>
            <rFont val="ＭＳ Ｐゴシック"/>
            <family val="3"/>
            <charset val="128"/>
          </rPr>
          <t xml:space="preserve">最大10カルマ迄
1カルマ=2000新円
</t>
        </r>
      </text>
    </comment>
    <comment ref="AA18" authorId="0">
      <text>
        <r>
          <rPr>
            <b/>
            <sz val="9"/>
            <color indexed="81"/>
            <rFont val="ＭＳ Ｐゴシック"/>
            <family val="3"/>
            <charset val="128"/>
          </rPr>
          <t>目標は論理 + 意志力で抵抗します。あなたはあなたの純ヒットを記録しておきます。これはどの程度の時間あなたが呪文を維持できるかを決定します。
呪文が維持されていると、目標は複雑動作を自分の行動時に使う事で論理 + 意志力による抵抗判定を行えます。これにはフォース分のダイスペナルティがつきます；ヒットする度に術者の純ヒットを1減らしていけます。
コントロールされている目標はこの行動のみがとれます。
呪文はあなたの純ヒットが0になった時に終わります。
精神操作呪文の犠牲者は自分が魔法の影響下にあるかどうか気付く判定が可能です(P280)。
微細な精神呪文(行動制御)は結構明白ですが、より微細な精神操作呪文(思考制御のような)はより陰湿なものとなります。</t>
        </r>
        <r>
          <rPr>
            <sz val="9"/>
            <color indexed="81"/>
            <rFont val="ＭＳ Ｐゴシック"/>
            <family val="3"/>
            <charset val="128"/>
          </rPr>
          <t xml:space="preserve">
</t>
        </r>
      </text>
    </comment>
    <comment ref="H20" authorId="0">
      <text>
        <r>
          <rPr>
            <b/>
            <sz val="9"/>
            <color indexed="81"/>
            <rFont val="ＭＳ Ｐゴシック"/>
            <family val="3"/>
            <charset val="128"/>
          </rPr>
          <t>魔法使いにはテクノマンサーとミスティックアデプトも含む</t>
        </r>
      </text>
    </comment>
    <comment ref="L20" authorId="0">
      <text>
        <r>
          <rPr>
            <b/>
            <sz val="9"/>
            <color indexed="81"/>
            <rFont val="ＭＳ Ｐゴシック"/>
            <family val="3"/>
            <charset val="128"/>
          </rPr>
          <t>全力走行
ドワーフ、トロール：１Hitにつき１m
エルフ、人間、オーク：1Hitにつき2m</t>
        </r>
      </text>
    </comment>
    <comment ref="O24" authorId="0">
      <text>
        <r>
          <rPr>
            <sz val="9"/>
            <color indexed="81"/>
            <rFont val="ＭＳ Ｐゴシック"/>
            <family val="3"/>
            <charset val="128"/>
          </rPr>
          <t xml:space="preserve">キャラ作成時1人のコンタクトに使えるカルマは6以下
</t>
        </r>
      </text>
    </comment>
  </commentList>
</comments>
</file>

<file path=xl/sharedStrings.xml><?xml version="1.0" encoding="utf-8"?>
<sst xmlns="http://schemas.openxmlformats.org/spreadsheetml/2006/main" count="147" uniqueCount="115">
  <si>
    <t>個人情報</t>
  </si>
  <si>
    <t>基礎回避</t>
    <rPh sb="0" eb="2">
      <t>キソ</t>
    </rPh>
    <rPh sb="2" eb="4">
      <t>カイヒ</t>
    </rPh>
    <phoneticPr fontId="4"/>
  </si>
  <si>
    <t>初期カルマ</t>
    <rPh sb="0" eb="2">
      <t>ショキ</t>
    </rPh>
    <phoneticPr fontId="4"/>
  </si>
  <si>
    <t>ルール</t>
    <phoneticPr fontId="4"/>
  </si>
  <si>
    <t>優先度制</t>
    <rPh sb="0" eb="3">
      <t>ユウセンド</t>
    </rPh>
    <rPh sb="3" eb="4">
      <t>セイ</t>
    </rPh>
    <phoneticPr fontId="4"/>
  </si>
  <si>
    <t>初期カルマ消費</t>
    <rPh sb="0" eb="2">
      <t>ショキ</t>
    </rPh>
    <rPh sb="5" eb="7">
      <t>ショウヒ</t>
    </rPh>
    <phoneticPr fontId="4"/>
  </si>
  <si>
    <t>カルマ</t>
    <phoneticPr fontId="4"/>
  </si>
  <si>
    <t>名前</t>
  </si>
  <si>
    <t>資質</t>
    <rPh sb="0" eb="2">
      <t>シシツ</t>
    </rPh>
    <phoneticPr fontId="4"/>
  </si>
  <si>
    <t>全力防御</t>
    <rPh sb="0" eb="2">
      <t>ゼンリョク</t>
    </rPh>
    <rPh sb="2" eb="4">
      <t>ボウギョ</t>
    </rPh>
    <phoneticPr fontId="4"/>
  </si>
  <si>
    <t>能力値</t>
    <phoneticPr fontId="4"/>
  </si>
  <si>
    <t>種族</t>
  </si>
  <si>
    <t>性別</t>
  </si>
  <si>
    <t>男</t>
  </si>
  <si>
    <t>ダメージ抵抗</t>
    <rPh sb="4" eb="6">
      <t>テイコウ</t>
    </rPh>
    <phoneticPr fontId="4"/>
  </si>
  <si>
    <t>特殊能力</t>
    <rPh sb="0" eb="2">
      <t>トクシュ</t>
    </rPh>
    <rPh sb="2" eb="4">
      <t>ノウリョク</t>
    </rPh>
    <phoneticPr fontId="4"/>
  </si>
  <si>
    <t>年齢</t>
  </si>
  <si>
    <t>手動=強靭+防具</t>
    <rPh sb="0" eb="2">
      <t>シュドウ</t>
    </rPh>
    <rPh sb="3" eb="5">
      <t>キョウジン</t>
    </rPh>
    <rPh sb="6" eb="8">
      <t>ボウグ</t>
    </rPh>
    <phoneticPr fontId="4"/>
  </si>
  <si>
    <t>ストリートの評判</t>
  </si>
  <si>
    <t>直接戦闘呪文/物理</t>
    <rPh sb="0" eb="2">
      <t>チョクセツ</t>
    </rPh>
    <rPh sb="2" eb="4">
      <t>セントウ</t>
    </rPh>
    <rPh sb="4" eb="6">
      <t>ジュモン</t>
    </rPh>
    <rPh sb="7" eb="9">
      <t>ブツリ</t>
    </rPh>
    <phoneticPr fontId="4"/>
  </si>
  <si>
    <t>財産</t>
  </si>
  <si>
    <t>修正後悪名</t>
    <rPh sb="0" eb="2">
      <t>シュウセイ</t>
    </rPh>
    <rPh sb="2" eb="3">
      <t>ゴ</t>
    </rPh>
    <rPh sb="3" eb="5">
      <t>アクミョウ</t>
    </rPh>
    <phoneticPr fontId="4"/>
  </si>
  <si>
    <t>公的認知度</t>
  </si>
  <si>
    <t>直接戦闘呪文/マナ</t>
    <rPh sb="0" eb="2">
      <t>チョクセツ</t>
    </rPh>
    <rPh sb="2" eb="4">
      <t>セントウ</t>
    </rPh>
    <rPh sb="4" eb="6">
      <t>ジュモン</t>
    </rPh>
    <phoneticPr fontId="4"/>
  </si>
  <si>
    <t>コンタクト</t>
    <phoneticPr fontId="4"/>
  </si>
  <si>
    <t>消費した評判</t>
    <rPh sb="0" eb="2">
      <t>ショウヒ</t>
    </rPh>
    <rPh sb="4" eb="6">
      <t>ヒョウバン</t>
    </rPh>
    <phoneticPr fontId="4"/>
  </si>
  <si>
    <t>悪名</t>
    <rPh sb="0" eb="2">
      <t>アクミョウ</t>
    </rPh>
    <phoneticPr fontId="4"/>
  </si>
  <si>
    <t>探知呪文抵抗</t>
    <rPh sb="0" eb="2">
      <t>タンチ</t>
    </rPh>
    <rPh sb="2" eb="4">
      <t>ジュモン</t>
    </rPh>
    <rPh sb="4" eb="6">
      <t>テイコウ</t>
    </rPh>
    <phoneticPr fontId="4"/>
  </si>
  <si>
    <t>技能</t>
  </si>
  <si>
    <t>ダウンタイム</t>
    <phoneticPr fontId="4"/>
  </si>
  <si>
    <t>生活スタイル</t>
  </si>
  <si>
    <t>下流</t>
  </si>
  <si>
    <t>マナ幻影抵抗</t>
    <rPh sb="2" eb="4">
      <t>ゲンエイ</t>
    </rPh>
    <rPh sb="4" eb="6">
      <t>テイコウ</t>
    </rPh>
    <phoneticPr fontId="4"/>
  </si>
  <si>
    <t>技能SG</t>
    <rPh sb="0" eb="2">
      <t>ギノウ</t>
    </rPh>
    <phoneticPr fontId="4"/>
  </si>
  <si>
    <t>生活費</t>
  </si>
  <si>
    <t>名誉の掟（義侠/探偵）</t>
    <rPh sb="0" eb="2">
      <t>メイヨ</t>
    </rPh>
    <rPh sb="3" eb="4">
      <t>オキテ</t>
    </rPh>
    <rPh sb="5" eb="7">
      <t>ギキョウ</t>
    </rPh>
    <rPh sb="8" eb="10">
      <t>タンテイ</t>
    </rPh>
    <phoneticPr fontId="4"/>
  </si>
  <si>
    <t>アレルギー（アルコール・軽度）</t>
    <rPh sb="12" eb="14">
      <t>ケイド</t>
    </rPh>
    <phoneticPr fontId="4"/>
  </si>
  <si>
    <t>物理幻影抵抗</t>
    <rPh sb="0" eb="2">
      <t>ブツリ</t>
    </rPh>
    <rPh sb="2" eb="4">
      <t>ゲンエイ</t>
    </rPh>
    <rPh sb="4" eb="6">
      <t>テイコウ</t>
    </rPh>
    <phoneticPr fontId="4"/>
  </si>
  <si>
    <t>知識技能</t>
    <rPh sb="0" eb="2">
      <t>チシキ</t>
    </rPh>
    <rPh sb="2" eb="4">
      <t>ギノウ</t>
    </rPh>
    <phoneticPr fontId="4"/>
  </si>
  <si>
    <t>資産割振り</t>
    <rPh sb="0" eb="2">
      <t>シサン</t>
    </rPh>
    <rPh sb="2" eb="4">
      <t>ワリフ</t>
    </rPh>
    <phoneticPr fontId="4"/>
  </si>
  <si>
    <t>人種</t>
    <rPh sb="0" eb="2">
      <t>ジンシュ</t>
    </rPh>
    <phoneticPr fontId="4"/>
  </si>
  <si>
    <t>人間E</t>
    <rPh sb="0" eb="2">
      <t>ニンゲン</t>
    </rPh>
    <phoneticPr fontId="4"/>
  </si>
  <si>
    <t>コンタクト割振り</t>
    <rPh sb="5" eb="7">
      <t>ワリフ</t>
    </rPh>
    <phoneticPr fontId="4"/>
  </si>
  <si>
    <t>操作呪文/精神</t>
    <rPh sb="0" eb="2">
      <t>ソウサ</t>
    </rPh>
    <rPh sb="2" eb="4">
      <t>ジュモン</t>
    </rPh>
    <rPh sb="5" eb="7">
      <t>セイシン</t>
    </rPh>
    <phoneticPr fontId="4"/>
  </si>
  <si>
    <t>現在資金</t>
    <rPh sb="0" eb="2">
      <t>ゲンザイ</t>
    </rPh>
    <rPh sb="2" eb="4">
      <t>シキン</t>
    </rPh>
    <phoneticPr fontId="4"/>
  </si>
  <si>
    <t>能力</t>
    <rPh sb="0" eb="2">
      <t>ノウリョク</t>
    </rPh>
    <phoneticPr fontId="4"/>
  </si>
  <si>
    <t>B</t>
  </si>
  <si>
    <t>歩行</t>
    <rPh sb="0" eb="2">
      <t>ホコウ</t>
    </rPh>
    <phoneticPr fontId="4"/>
  </si>
  <si>
    <t>合計</t>
  </si>
  <si>
    <t>総獲得カルマ</t>
    <rPh sb="0" eb="1">
      <t>ソウ</t>
    </rPh>
    <rPh sb="1" eb="3">
      <t>カクトク</t>
    </rPh>
    <phoneticPr fontId="4"/>
  </si>
  <si>
    <t>特殊</t>
    <rPh sb="0" eb="2">
      <t>トクシュ</t>
    </rPh>
    <phoneticPr fontId="4"/>
  </si>
  <si>
    <t>E</t>
  </si>
  <si>
    <t>走行</t>
    <rPh sb="0" eb="2">
      <t>ソウコウ</t>
    </rPh>
    <phoneticPr fontId="4"/>
  </si>
  <si>
    <t>操作呪文/身体</t>
    <rPh sb="0" eb="2">
      <t>ソウサ</t>
    </rPh>
    <rPh sb="2" eb="4">
      <t>ジュモン</t>
    </rPh>
    <rPh sb="5" eb="7">
      <t>シンタイ</t>
    </rPh>
    <phoneticPr fontId="4"/>
  </si>
  <si>
    <t>現在カルマ</t>
    <rPh sb="0" eb="2">
      <t>ゲンザイ</t>
    </rPh>
    <phoneticPr fontId="4"/>
  </si>
  <si>
    <t>技能</t>
    <rPh sb="0" eb="2">
      <t>ギノウ</t>
    </rPh>
    <phoneticPr fontId="4"/>
  </si>
  <si>
    <t>資産</t>
    <rPh sb="0" eb="2">
      <t>シサン</t>
    </rPh>
    <phoneticPr fontId="4"/>
  </si>
  <si>
    <t>A</t>
  </si>
  <si>
    <t>え</t>
    <phoneticPr fontId="4"/>
  </si>
  <si>
    <t>ダウンタイム</t>
    <phoneticPr fontId="4"/>
  </si>
  <si>
    <t>参加セッション名</t>
    <rPh sb="0" eb="2">
      <t>サンカ</t>
    </rPh>
    <rPh sb="7" eb="8">
      <t>メイ</t>
    </rPh>
    <phoneticPr fontId="4"/>
  </si>
  <si>
    <t>報酬</t>
    <rPh sb="0" eb="2">
      <t>ホウシュウ</t>
    </rPh>
    <phoneticPr fontId="4"/>
  </si>
  <si>
    <t>カルマ</t>
    <phoneticPr fontId="4"/>
  </si>
  <si>
    <t>セッションにて消費した物、ダウンタイムの買い物内容、その他</t>
    <rPh sb="7" eb="9">
      <t>ショウヒ</t>
    </rPh>
    <rPh sb="11" eb="12">
      <t>モノ</t>
    </rPh>
    <rPh sb="20" eb="21">
      <t>カ</t>
    </rPh>
    <rPh sb="22" eb="23">
      <t>モノ</t>
    </rPh>
    <rPh sb="23" eb="25">
      <t>ナイヨウ</t>
    </rPh>
    <rPh sb="28" eb="29">
      <t>タ</t>
    </rPh>
    <phoneticPr fontId="4"/>
  </si>
  <si>
    <t>買い物金額</t>
    <rPh sb="0" eb="1">
      <t>カ</t>
    </rPh>
    <rPh sb="2" eb="3">
      <t>モノ</t>
    </rPh>
    <rPh sb="3" eb="5">
      <t>キンガク</t>
    </rPh>
    <phoneticPr fontId="4"/>
  </si>
  <si>
    <t>成長内容</t>
    <rPh sb="0" eb="2">
      <t>セイチョウ</t>
    </rPh>
    <rPh sb="2" eb="4">
      <t>ナイヨウ</t>
    </rPh>
    <phoneticPr fontId="4"/>
  </si>
  <si>
    <t>消費カルマ</t>
    <rPh sb="0" eb="2">
      <t>ショウヒ</t>
    </rPh>
    <phoneticPr fontId="4"/>
  </si>
  <si>
    <t>経過日数</t>
    <rPh sb="0" eb="2">
      <t>ケイカ</t>
    </rPh>
    <rPh sb="2" eb="4">
      <t>ニッスウ</t>
    </rPh>
    <phoneticPr fontId="4"/>
  </si>
  <si>
    <t>能力値</t>
  </si>
  <si>
    <t>初期R</t>
    <rPh sb="0" eb="2">
      <t>ショキ</t>
    </rPh>
    <phoneticPr fontId="4"/>
  </si>
  <si>
    <t>インプラント</t>
  </si>
  <si>
    <t>アデプトパワー</t>
  </si>
  <si>
    <t>総計</t>
  </si>
  <si>
    <t>ヒット制限</t>
    <rPh sb="3" eb="5">
      <t>セイゲン</t>
    </rPh>
    <phoneticPr fontId="4"/>
  </si>
  <si>
    <t>コンタクト</t>
  </si>
  <si>
    <t>コネ値</t>
  </si>
  <si>
    <t>忠誠値</t>
  </si>
  <si>
    <t>合計</t>
    <rPh sb="0" eb="2">
      <t>ゴウケイ</t>
    </rPh>
    <phoneticPr fontId="4"/>
  </si>
  <si>
    <t>初期資金</t>
    <rPh sb="0" eb="2">
      <t>ショキ</t>
    </rPh>
    <rPh sb="2" eb="4">
      <t>シキン</t>
    </rPh>
    <phoneticPr fontId="4"/>
  </si>
  <si>
    <t>身体能力</t>
  </si>
  <si>
    <t>強靭力</t>
  </si>
  <si>
    <t>身体</t>
    <rPh sb="0" eb="2">
      <t>シンタイ</t>
    </rPh>
    <phoneticPr fontId="4"/>
  </si>
  <si>
    <t>敏捷力</t>
  </si>
  <si>
    <t>反応力</t>
  </si>
  <si>
    <t>筋力</t>
  </si>
  <si>
    <t>精神能力</t>
  </si>
  <si>
    <t>魅力</t>
  </si>
  <si>
    <t>精神</t>
    <rPh sb="0" eb="2">
      <t>セイシン</t>
    </rPh>
    <phoneticPr fontId="4"/>
  </si>
  <si>
    <t>直観力</t>
  </si>
  <si>
    <t>論理力</t>
  </si>
  <si>
    <t>意志力</t>
  </si>
  <si>
    <t>特殊能力</t>
  </si>
  <si>
    <t>エッジ</t>
  </si>
  <si>
    <t>社交</t>
    <rPh sb="0" eb="2">
      <t>シャコウ</t>
    </rPh>
    <phoneticPr fontId="4"/>
  </si>
  <si>
    <t>魔力/共振力</t>
  </si>
  <si>
    <t>エッセンス</t>
  </si>
  <si>
    <t>イニシアチブ</t>
  </si>
  <si>
    <t>通常能力値ボーナス</t>
    <rPh sb="0" eb="2">
      <t>ツウジョウ</t>
    </rPh>
    <rPh sb="2" eb="4">
      <t>ノウリョク</t>
    </rPh>
    <rPh sb="4" eb="5">
      <t>チ</t>
    </rPh>
    <phoneticPr fontId="4"/>
  </si>
  <si>
    <t>コンディションモニター</t>
  </si>
  <si>
    <t>身体（８＋【強靭力】÷２)</t>
  </si>
  <si>
    <t>精神（８＋【意思力】÷２)</t>
  </si>
  <si>
    <t>優先度</t>
    <rPh sb="0" eb="3">
      <t>ユウセンド</t>
    </rPh>
    <phoneticPr fontId="1"/>
  </si>
  <si>
    <t>A</t>
    <phoneticPr fontId="1"/>
  </si>
  <si>
    <t>B</t>
    <phoneticPr fontId="1"/>
  </si>
  <si>
    <t>C</t>
    <phoneticPr fontId="1"/>
  </si>
  <si>
    <t>D</t>
    <phoneticPr fontId="1"/>
  </si>
  <si>
    <t>E</t>
    <phoneticPr fontId="1"/>
  </si>
  <si>
    <t>エルフ</t>
  </si>
  <si>
    <t>能力値</t>
    <rPh sb="0" eb="2">
      <t>ノウリョク</t>
    </rPh>
    <rPh sb="2" eb="3">
      <t>チ</t>
    </rPh>
    <phoneticPr fontId="1"/>
  </si>
  <si>
    <t>合計</t>
    <rPh sb="0" eb="2">
      <t>ゴウケイ</t>
    </rPh>
    <phoneticPr fontId="1"/>
  </si>
  <si>
    <t>■</t>
    <phoneticPr fontId="1"/>
  </si>
  <si>
    <t>優先度割り振り</t>
    <rPh sb="0" eb="3">
      <t>ユウセンド</t>
    </rPh>
    <rPh sb="3" eb="4">
      <t>ワ</t>
    </rPh>
    <rPh sb="5" eb="6">
      <t>フ</t>
    </rPh>
    <phoneticPr fontId="1"/>
  </si>
  <si>
    <t>特殊</t>
    <rPh sb="0" eb="2">
      <t>トクシュ</t>
    </rPh>
    <phoneticPr fontId="1"/>
  </si>
  <si>
    <t>エッジ</t>
    <phoneticPr fontId="1"/>
  </si>
  <si>
    <t>魔力</t>
    <rPh sb="0" eb="2">
      <t>マリョク</t>
    </rPh>
    <phoneticPr fontId="1"/>
  </si>
</sst>
</file>

<file path=xl/styles.xml><?xml version="1.0" encoding="utf-8"?>
<styleSheet xmlns="http://schemas.openxmlformats.org/spreadsheetml/2006/main">
  <numFmts count="7">
    <numFmt numFmtId="5" formatCode="&quot;¥&quot;#,##0;&quot;¥&quot;\-#,##0"/>
    <numFmt numFmtId="176" formatCode="#"/>
    <numFmt numFmtId="177" formatCode="\\#,##0;&quot;\-&quot;#,##0"/>
    <numFmt numFmtId="178" formatCode="0&quot;m&quot;"/>
    <numFmt numFmtId="179" formatCode="0.00_ "/>
    <numFmt numFmtId="180" formatCode="0_);[Red]\(0\)"/>
    <numFmt numFmtId="181" formatCode="0&quot;P&quot;"/>
  </numFmts>
  <fonts count="15">
    <font>
      <sz val="11"/>
      <color theme="1"/>
      <name val="ＭＳ Ｐゴシック"/>
      <family val="2"/>
      <charset val="128"/>
      <scheme val="minor"/>
    </font>
    <font>
      <sz val="6"/>
      <name val="ＭＳ Ｐゴシック"/>
      <family val="2"/>
      <charset val="128"/>
      <scheme val="minor"/>
    </font>
    <font>
      <sz val="9"/>
      <name val="ＭＳ Ｐゴシック"/>
      <family val="3"/>
      <charset val="128"/>
    </font>
    <font>
      <b/>
      <sz val="14"/>
      <name val="HG丸ｺﾞｼｯｸM-PRO"/>
      <family val="3"/>
      <charset val="128"/>
    </font>
    <font>
      <sz val="6"/>
      <name val="ＭＳ Ｐゴシック"/>
      <family val="3"/>
      <charset val="128"/>
    </font>
    <font>
      <b/>
      <sz val="14"/>
      <name val="ＭＳ Ｐゴシック"/>
      <family val="3"/>
      <charset val="128"/>
    </font>
    <font>
      <b/>
      <sz val="12"/>
      <name val="ＭＳ Ｐゴシック"/>
      <family val="3"/>
      <charset val="128"/>
    </font>
    <font>
      <b/>
      <sz val="9"/>
      <name val="ＭＳ Ｐゴシック"/>
      <family val="3"/>
      <charset val="128"/>
    </font>
    <font>
      <b/>
      <sz val="12"/>
      <color theme="1"/>
      <name val="ＭＳ Ｐゴシック"/>
      <family val="3"/>
      <charset val="128"/>
    </font>
    <font>
      <b/>
      <sz val="14"/>
      <color indexed="10"/>
      <name val="ＭＳ Ｐゴシック"/>
      <family val="3"/>
      <charset val="128"/>
    </font>
    <font>
      <sz val="8"/>
      <name val="ＭＳ Ｐゴシック"/>
      <family val="3"/>
      <charset val="128"/>
    </font>
    <font>
      <b/>
      <sz val="9"/>
      <color indexed="81"/>
      <name val="ＭＳ Ｐゴシック"/>
      <family val="3"/>
      <charset val="128"/>
    </font>
    <font>
      <sz val="9"/>
      <color indexed="81"/>
      <name val="ＭＳ Ｐゴシック"/>
      <family val="3"/>
      <charset val="128"/>
    </font>
    <font>
      <b/>
      <sz val="9"/>
      <color indexed="8"/>
      <name val="ＭＳ Ｐゴシック"/>
      <family val="3"/>
      <charset val="128"/>
    </font>
    <font>
      <sz val="9"/>
      <color indexed="8"/>
      <name val="ＭＳ Ｐゴシック"/>
      <family val="3"/>
      <charset val="128"/>
    </font>
  </fonts>
  <fills count="16">
    <fill>
      <patternFill patternType="none"/>
    </fill>
    <fill>
      <patternFill patternType="gray125"/>
    </fill>
    <fill>
      <patternFill patternType="solid">
        <fgColor indexed="47"/>
        <bgColor indexed="26"/>
      </patternFill>
    </fill>
    <fill>
      <patternFill patternType="solid">
        <fgColor indexed="9"/>
        <bgColor indexed="26"/>
      </patternFill>
    </fill>
    <fill>
      <patternFill patternType="solid">
        <fgColor indexed="47"/>
        <bgColor indexed="64"/>
      </patternFill>
    </fill>
    <fill>
      <patternFill patternType="solid">
        <fgColor indexed="43"/>
        <bgColor indexed="31"/>
      </patternFill>
    </fill>
    <fill>
      <patternFill patternType="solid">
        <fgColor indexed="44"/>
        <bgColor indexed="31"/>
      </patternFill>
    </fill>
    <fill>
      <patternFill patternType="solid">
        <fgColor indexed="42"/>
        <bgColor indexed="27"/>
      </patternFill>
    </fill>
    <fill>
      <patternFill patternType="solid">
        <fgColor indexed="43"/>
        <bgColor indexed="27"/>
      </patternFill>
    </fill>
    <fill>
      <patternFill patternType="solid">
        <fgColor indexed="42"/>
        <bgColor indexed="41"/>
      </patternFill>
    </fill>
    <fill>
      <patternFill patternType="solid">
        <fgColor indexed="22"/>
        <bgColor indexed="31"/>
      </patternFill>
    </fill>
    <fill>
      <patternFill patternType="solid">
        <fgColor indexed="42"/>
        <bgColor indexed="64"/>
      </patternFill>
    </fill>
    <fill>
      <patternFill patternType="solid">
        <fgColor theme="0"/>
        <bgColor indexed="64"/>
      </patternFill>
    </fill>
    <fill>
      <patternFill patternType="solid">
        <fgColor theme="9" tint="0.59999389629810485"/>
        <bgColor indexed="64"/>
      </patternFill>
    </fill>
    <fill>
      <patternFill patternType="solid">
        <fgColor indexed="43"/>
        <bgColor indexed="26"/>
      </patternFill>
    </fill>
    <fill>
      <patternFill patternType="solid">
        <fgColor indexed="63"/>
        <bgColor indexed="59"/>
      </patternFill>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thin">
        <color indexed="8"/>
      </right>
      <top style="medium">
        <color indexed="64"/>
      </top>
      <bottom/>
      <diagonal/>
    </border>
    <border>
      <left style="thin">
        <color indexed="8"/>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medium">
        <color indexed="64"/>
      </right>
      <top style="thin">
        <color indexed="8"/>
      </top>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8"/>
      </left>
      <right/>
      <top style="thin">
        <color indexed="8"/>
      </top>
      <bottom style="medium">
        <color indexed="64"/>
      </bottom>
      <diagonal/>
    </border>
    <border>
      <left/>
      <right style="medium">
        <color indexed="64"/>
      </right>
      <top style="thin">
        <color indexed="8"/>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s>
  <cellStyleXfs count="2">
    <xf numFmtId="0" fontId="0" fillId="0" borderId="0">
      <alignment vertical="center"/>
    </xf>
    <xf numFmtId="0" fontId="2" fillId="0" borderId="0">
      <alignment vertical="center"/>
    </xf>
  </cellStyleXfs>
  <cellXfs count="213">
    <xf numFmtId="0" fontId="0" fillId="0" borderId="0" xfId="0">
      <alignment vertical="center"/>
    </xf>
    <xf numFmtId="0" fontId="3" fillId="0" borderId="0" xfId="1" applyFont="1" applyFill="1" applyProtection="1">
      <alignment vertical="center"/>
      <protection locked="0"/>
    </xf>
    <xf numFmtId="0" fontId="2" fillId="0" borderId="0" xfId="1" applyFill="1" applyProtection="1">
      <alignment vertical="center"/>
      <protection locked="0"/>
    </xf>
    <xf numFmtId="0" fontId="2" fillId="0" borderId="0" xfId="1" applyFill="1" applyAlignment="1" applyProtection="1">
      <alignment horizontal="center" vertical="center"/>
      <protection locked="0"/>
    </xf>
    <xf numFmtId="0" fontId="2" fillId="0" borderId="0" xfId="1" applyFill="1" applyProtection="1">
      <alignment vertical="center"/>
    </xf>
    <xf numFmtId="0" fontId="2" fillId="0" borderId="1" xfId="1" applyFill="1" applyBorder="1" applyAlignment="1" applyProtection="1">
      <alignment horizontal="center" vertical="center"/>
    </xf>
    <xf numFmtId="0" fontId="2" fillId="0" borderId="2" xfId="1" applyFont="1" applyFill="1" applyBorder="1" applyAlignment="1" applyProtection="1">
      <alignment horizontal="center" vertical="center"/>
    </xf>
    <xf numFmtId="0" fontId="2" fillId="0" borderId="3" xfId="1" applyFont="1" applyFill="1" applyBorder="1" applyAlignment="1" applyProtection="1">
      <alignment horizontal="center" vertical="center"/>
    </xf>
    <xf numFmtId="0" fontId="5" fillId="2" borderId="4" xfId="1" applyFont="1" applyFill="1" applyBorder="1" applyAlignment="1" applyProtection="1">
      <alignment horizontal="right" vertical="center"/>
    </xf>
    <xf numFmtId="0" fontId="5" fillId="2" borderId="5" xfId="1" applyFont="1" applyFill="1" applyBorder="1" applyAlignment="1" applyProtection="1">
      <alignment horizontal="right" vertical="center"/>
    </xf>
    <xf numFmtId="0" fontId="2" fillId="3" borderId="6" xfId="1" applyFont="1" applyFill="1" applyBorder="1" applyAlignment="1" applyProtection="1">
      <alignment horizontal="center" vertical="center"/>
      <protection locked="0"/>
    </xf>
    <xf numFmtId="0" fontId="2" fillId="3" borderId="7" xfId="1" applyFont="1" applyFill="1" applyBorder="1" applyAlignment="1" applyProtection="1">
      <alignment horizontal="center" vertical="center"/>
      <protection locked="0"/>
    </xf>
    <xf numFmtId="0" fontId="2" fillId="3" borderId="8" xfId="1" applyFont="1" applyFill="1" applyBorder="1" applyAlignment="1" applyProtection="1">
      <alignment horizontal="center" vertical="center"/>
      <protection locked="0"/>
    </xf>
    <xf numFmtId="0" fontId="2" fillId="0" borderId="9" xfId="1" applyFont="1" applyFill="1" applyBorder="1" applyAlignment="1" applyProtection="1">
      <alignment horizontal="center" vertical="center"/>
      <protection locked="0"/>
    </xf>
    <xf numFmtId="0" fontId="2" fillId="0" borderId="7" xfId="1" applyFont="1" applyFill="1" applyBorder="1" applyAlignment="1" applyProtection="1">
      <alignment horizontal="center" vertical="center"/>
      <protection locked="0"/>
    </xf>
    <xf numFmtId="0" fontId="2" fillId="0" borderId="10" xfId="1" applyFont="1" applyFill="1" applyBorder="1" applyAlignment="1" applyProtection="1">
      <alignment horizontal="center" vertical="center"/>
      <protection locked="0"/>
    </xf>
    <xf numFmtId="176" fontId="2" fillId="0" borderId="0" xfId="1" applyNumberFormat="1" applyFont="1" applyFill="1" applyBorder="1" applyAlignment="1" applyProtection="1">
      <alignment vertical="center" shrinkToFit="1"/>
      <protection locked="0"/>
    </xf>
    <xf numFmtId="0" fontId="2" fillId="0" borderId="11" xfId="1" applyFill="1" applyBorder="1" applyAlignment="1" applyProtection="1">
      <alignment horizontal="left" vertical="center"/>
      <protection locked="0"/>
    </xf>
    <xf numFmtId="0" fontId="2" fillId="0" borderId="12" xfId="1" applyFont="1" applyFill="1" applyBorder="1" applyAlignment="1" applyProtection="1">
      <alignment horizontal="left" vertical="center"/>
      <protection locked="0"/>
    </xf>
    <xf numFmtId="176" fontId="2" fillId="0" borderId="13" xfId="1" applyNumberFormat="1" applyFont="1" applyFill="1" applyBorder="1" applyAlignment="1" applyProtection="1">
      <alignment horizontal="center" vertical="center" shrinkToFit="1"/>
      <protection locked="0"/>
    </xf>
    <xf numFmtId="0" fontId="2" fillId="4" borderId="0" xfId="1" applyFont="1" applyFill="1" applyBorder="1" applyAlignment="1" applyProtection="1">
      <alignment vertical="center"/>
    </xf>
    <xf numFmtId="0" fontId="2" fillId="0" borderId="14" xfId="1" applyFont="1" applyFill="1" applyBorder="1" applyAlignment="1" applyProtection="1">
      <alignment horizontal="center" vertical="center"/>
    </xf>
    <xf numFmtId="0" fontId="2" fillId="0" borderId="15" xfId="1" applyFont="1" applyFill="1" applyBorder="1" applyAlignment="1" applyProtection="1">
      <alignment horizontal="center" vertical="center"/>
    </xf>
    <xf numFmtId="0" fontId="2" fillId="0" borderId="16" xfId="1" applyFont="1" applyFill="1" applyBorder="1" applyAlignment="1" applyProtection="1">
      <alignment horizontal="center" vertical="center"/>
    </xf>
    <xf numFmtId="0" fontId="5" fillId="2" borderId="17" xfId="1" applyFont="1" applyFill="1" applyBorder="1" applyAlignment="1" applyProtection="1">
      <alignment horizontal="right" vertical="center"/>
    </xf>
    <xf numFmtId="0" fontId="5" fillId="2" borderId="18" xfId="1" applyFont="1" applyFill="1" applyBorder="1" applyAlignment="1" applyProtection="1">
      <alignment horizontal="right" vertical="center"/>
    </xf>
    <xf numFmtId="0" fontId="2" fillId="3" borderId="19" xfId="1" applyFont="1" applyFill="1" applyBorder="1" applyAlignment="1" applyProtection="1">
      <alignment horizontal="center" vertical="center"/>
      <protection locked="0"/>
    </xf>
    <xf numFmtId="0" fontId="2" fillId="3" borderId="20" xfId="1" applyFont="1" applyFill="1" applyBorder="1" applyAlignment="1" applyProtection="1">
      <alignment horizontal="center" vertical="center"/>
      <protection locked="0"/>
    </xf>
    <xf numFmtId="0" fontId="2" fillId="3" borderId="21" xfId="1" applyFont="1" applyFill="1" applyBorder="1" applyAlignment="1" applyProtection="1">
      <alignment horizontal="center" vertical="center"/>
      <protection locked="0"/>
    </xf>
    <xf numFmtId="0" fontId="2" fillId="5" borderId="22" xfId="1" applyFont="1" applyFill="1" applyBorder="1" applyAlignment="1" applyProtection="1">
      <alignment horizontal="left" vertical="center"/>
      <protection locked="0"/>
    </xf>
    <xf numFmtId="0" fontId="2" fillId="5" borderId="20" xfId="1" applyFont="1" applyFill="1" applyBorder="1" applyAlignment="1" applyProtection="1">
      <alignment horizontal="left" vertical="center"/>
      <protection locked="0"/>
    </xf>
    <xf numFmtId="0" fontId="2" fillId="5" borderId="23" xfId="1" applyFont="1" applyFill="1" applyBorder="1" applyAlignment="1" applyProtection="1">
      <alignment horizontal="left" vertical="center"/>
      <protection locked="0"/>
    </xf>
    <xf numFmtId="0" fontId="2" fillId="0" borderId="0" xfId="1" applyFont="1" applyFill="1" applyBorder="1" applyProtection="1">
      <alignment vertical="center"/>
      <protection locked="0"/>
    </xf>
    <xf numFmtId="0" fontId="2" fillId="0" borderId="24" xfId="1" applyFill="1" applyBorder="1" applyAlignment="1" applyProtection="1">
      <alignment horizontal="left" vertical="center"/>
      <protection locked="0"/>
    </xf>
    <xf numFmtId="0" fontId="2" fillId="0" borderId="25" xfId="1" applyFont="1" applyFill="1" applyBorder="1" applyAlignment="1" applyProtection="1">
      <alignment horizontal="left" vertical="center"/>
      <protection locked="0"/>
    </xf>
    <xf numFmtId="0" fontId="2" fillId="6" borderId="26" xfId="1" applyFont="1" applyFill="1" applyBorder="1" applyProtection="1">
      <alignment vertical="center"/>
      <protection locked="0"/>
    </xf>
    <xf numFmtId="0" fontId="2" fillId="0" borderId="27" xfId="1" applyFont="1" applyFill="1" applyBorder="1" applyAlignment="1" applyProtection="1">
      <alignment horizontal="center" vertical="center"/>
    </xf>
    <xf numFmtId="0" fontId="2" fillId="0" borderId="28" xfId="1" applyFont="1" applyFill="1" applyBorder="1" applyAlignment="1" applyProtection="1">
      <alignment horizontal="center" vertical="center"/>
    </xf>
    <xf numFmtId="0" fontId="2" fillId="0" borderId="29" xfId="1" applyFont="1" applyFill="1" applyBorder="1" applyAlignment="1" applyProtection="1">
      <alignment horizontal="center" vertical="center"/>
    </xf>
    <xf numFmtId="0" fontId="5" fillId="2" borderId="30" xfId="1" applyFont="1" applyFill="1" applyBorder="1" applyAlignment="1" applyProtection="1">
      <alignment horizontal="right" vertical="center"/>
    </xf>
    <xf numFmtId="0" fontId="5" fillId="2" borderId="31" xfId="1" applyFont="1" applyFill="1" applyBorder="1" applyAlignment="1" applyProtection="1">
      <alignment horizontal="right" vertical="center"/>
    </xf>
    <xf numFmtId="0" fontId="2" fillId="7" borderId="22" xfId="1" applyFont="1" applyFill="1" applyBorder="1" applyAlignment="1" applyProtection="1">
      <alignment horizontal="center" vertical="center"/>
      <protection locked="0"/>
    </xf>
    <xf numFmtId="0" fontId="2" fillId="7" borderId="20" xfId="1" applyFont="1" applyFill="1" applyBorder="1" applyAlignment="1" applyProtection="1">
      <alignment horizontal="center" vertical="center"/>
      <protection locked="0"/>
    </xf>
    <xf numFmtId="0" fontId="2" fillId="7" borderId="23" xfId="1" applyFont="1" applyFill="1" applyBorder="1" applyAlignment="1" applyProtection="1">
      <alignment horizontal="center" vertical="center"/>
      <protection locked="0"/>
    </xf>
    <xf numFmtId="0" fontId="2" fillId="0" borderId="0" xfId="1" applyFill="1" applyBorder="1" applyProtection="1">
      <alignment vertical="center"/>
      <protection locked="0"/>
    </xf>
    <xf numFmtId="0" fontId="2" fillId="8" borderId="24" xfId="1" applyFill="1" applyBorder="1" applyAlignment="1" applyProtection="1">
      <alignment horizontal="left" vertical="center"/>
      <protection locked="0"/>
    </xf>
    <xf numFmtId="0" fontId="2" fillId="8" borderId="25" xfId="1" applyFont="1" applyFill="1" applyBorder="1" applyAlignment="1" applyProtection="1">
      <alignment horizontal="left" vertical="center"/>
      <protection locked="0"/>
    </xf>
    <xf numFmtId="0" fontId="2" fillId="4" borderId="0" xfId="1" applyFill="1" applyProtection="1">
      <alignment vertical="center"/>
    </xf>
    <xf numFmtId="0" fontId="2" fillId="9" borderId="22" xfId="1" applyFont="1" applyFill="1" applyBorder="1" applyAlignment="1" applyProtection="1">
      <alignment horizontal="center" vertical="center"/>
      <protection locked="0"/>
    </xf>
    <xf numFmtId="0" fontId="2" fillId="9" borderId="20" xfId="1" applyFont="1" applyFill="1" applyBorder="1" applyAlignment="1" applyProtection="1">
      <alignment horizontal="center" vertical="center"/>
      <protection locked="0"/>
    </xf>
    <xf numFmtId="0" fontId="2" fillId="9" borderId="23" xfId="1" applyFont="1" applyFill="1" applyBorder="1" applyAlignment="1" applyProtection="1">
      <alignment horizontal="center" vertical="center"/>
      <protection locked="0"/>
    </xf>
    <xf numFmtId="0" fontId="5" fillId="2" borderId="30" xfId="1" applyNumberFormat="1" applyFont="1" applyFill="1" applyBorder="1" applyAlignment="1" applyProtection="1">
      <alignment horizontal="right" vertical="center"/>
    </xf>
    <xf numFmtId="0" fontId="5" fillId="2" borderId="31" xfId="1" applyNumberFormat="1" applyFont="1" applyFill="1" applyBorder="1" applyAlignment="1" applyProtection="1">
      <alignment horizontal="right" vertical="center"/>
    </xf>
    <xf numFmtId="0" fontId="2" fillId="6" borderId="22" xfId="1" applyFill="1" applyBorder="1" applyAlignment="1" applyProtection="1">
      <alignment horizontal="center" vertical="center"/>
      <protection locked="0"/>
    </xf>
    <xf numFmtId="0" fontId="2" fillId="6" borderId="20" xfId="1" applyFill="1" applyBorder="1" applyAlignment="1" applyProtection="1">
      <alignment horizontal="center" vertical="center"/>
      <protection locked="0"/>
    </xf>
    <xf numFmtId="0" fontId="2" fillId="6" borderId="23" xfId="1" applyFill="1" applyBorder="1" applyAlignment="1" applyProtection="1">
      <alignment horizontal="center" vertical="center"/>
      <protection locked="0"/>
    </xf>
    <xf numFmtId="0" fontId="2" fillId="8" borderId="24" xfId="1" applyFont="1" applyFill="1" applyBorder="1" applyAlignment="1" applyProtection="1">
      <alignment horizontal="left" vertical="center"/>
      <protection locked="0"/>
    </xf>
    <xf numFmtId="0" fontId="5" fillId="2" borderId="17" xfId="1" applyNumberFormat="1" applyFont="1" applyFill="1" applyBorder="1" applyAlignment="1" applyProtection="1">
      <alignment horizontal="right" vertical="center"/>
    </xf>
    <xf numFmtId="0" fontId="5" fillId="2" borderId="18" xfId="1" applyNumberFormat="1" applyFont="1" applyFill="1" applyBorder="1" applyAlignment="1" applyProtection="1">
      <alignment horizontal="right" vertical="center"/>
    </xf>
    <xf numFmtId="0" fontId="2" fillId="3" borderId="19" xfId="1" applyFont="1" applyFill="1" applyBorder="1" applyAlignment="1" applyProtection="1">
      <alignment horizontal="center" vertical="center"/>
    </xf>
    <xf numFmtId="0" fontId="2" fillId="3" borderId="20" xfId="1" applyFont="1" applyFill="1" applyBorder="1" applyAlignment="1" applyProtection="1">
      <alignment horizontal="center" vertical="center"/>
    </xf>
    <xf numFmtId="0" fontId="2" fillId="3" borderId="21" xfId="1" applyFont="1" applyFill="1" applyBorder="1" applyAlignment="1" applyProtection="1">
      <alignment horizontal="center" vertical="center"/>
    </xf>
    <xf numFmtId="0" fontId="2" fillId="10" borderId="22" xfId="1" applyFill="1" applyBorder="1" applyAlignment="1" applyProtection="1">
      <alignment horizontal="center" vertical="center"/>
    </xf>
    <xf numFmtId="0" fontId="2" fillId="10" borderId="20" xfId="1" applyFill="1" applyBorder="1" applyAlignment="1" applyProtection="1">
      <alignment horizontal="center" vertical="center"/>
    </xf>
    <xf numFmtId="0" fontId="2" fillId="10" borderId="23" xfId="1" applyFill="1" applyBorder="1" applyAlignment="1" applyProtection="1">
      <alignment horizontal="center" vertical="center"/>
    </xf>
    <xf numFmtId="5" fontId="6" fillId="2" borderId="30" xfId="1" applyNumberFormat="1" applyFont="1" applyFill="1" applyBorder="1" applyAlignment="1" applyProtection="1">
      <alignment horizontal="right" vertical="center"/>
    </xf>
    <xf numFmtId="5" fontId="6" fillId="2" borderId="31" xfId="1" applyNumberFormat="1" applyFont="1" applyFill="1" applyBorder="1" applyAlignment="1" applyProtection="1">
      <alignment horizontal="right" vertical="center"/>
    </xf>
    <xf numFmtId="5" fontId="6" fillId="2" borderId="17" xfId="1" applyNumberFormat="1" applyFont="1" applyFill="1" applyBorder="1" applyAlignment="1" applyProtection="1">
      <alignment horizontal="right" vertical="center"/>
    </xf>
    <xf numFmtId="5" fontId="6" fillId="2" borderId="18" xfId="1" applyNumberFormat="1" applyFont="1" applyFill="1" applyBorder="1" applyAlignment="1" applyProtection="1">
      <alignment horizontal="right" vertical="center"/>
    </xf>
    <xf numFmtId="0" fontId="2" fillId="10" borderId="22" xfId="1" applyFill="1" applyBorder="1" applyAlignment="1" applyProtection="1">
      <alignment horizontal="center" vertical="center"/>
      <protection locked="0"/>
    </xf>
    <xf numFmtId="0" fontId="2" fillId="10" borderId="20" xfId="1" applyFill="1" applyBorder="1" applyAlignment="1" applyProtection="1">
      <alignment horizontal="center" vertical="center"/>
      <protection locked="0"/>
    </xf>
    <xf numFmtId="0" fontId="2" fillId="10" borderId="23" xfId="1" applyFill="1" applyBorder="1" applyAlignment="1" applyProtection="1">
      <alignment horizontal="center" vertical="center"/>
      <protection locked="0"/>
    </xf>
    <xf numFmtId="0" fontId="2" fillId="8" borderId="32" xfId="1" applyFont="1" applyFill="1" applyBorder="1" applyAlignment="1" applyProtection="1">
      <alignment horizontal="left" vertical="center"/>
      <protection locked="0"/>
    </xf>
    <xf numFmtId="0" fontId="2" fillId="8" borderId="33" xfId="1" applyFont="1" applyFill="1" applyBorder="1" applyAlignment="1" applyProtection="1">
      <alignment horizontal="left" vertical="center"/>
      <protection locked="0"/>
    </xf>
    <xf numFmtId="0" fontId="2" fillId="6" borderId="34" xfId="1" applyFont="1" applyFill="1" applyBorder="1" applyProtection="1">
      <alignment vertical="center"/>
      <protection locked="0"/>
    </xf>
    <xf numFmtId="0" fontId="2" fillId="0" borderId="24" xfId="1" applyFont="1" applyFill="1" applyBorder="1" applyAlignment="1" applyProtection="1">
      <alignment horizontal="center" vertical="center"/>
      <protection locked="0"/>
    </xf>
    <xf numFmtId="0" fontId="2" fillId="0" borderId="25" xfId="1" applyFont="1" applyFill="1" applyBorder="1" applyAlignment="1" applyProtection="1">
      <alignment horizontal="center" vertical="center"/>
      <protection locked="0"/>
    </xf>
    <xf numFmtId="0" fontId="2" fillId="6" borderId="25" xfId="1" applyNumberFormat="1" applyFill="1" applyBorder="1" applyAlignment="1" applyProtection="1">
      <alignment horizontal="center" vertical="center"/>
      <protection locked="0"/>
    </xf>
    <xf numFmtId="0" fontId="2" fillId="6" borderId="26" xfId="1" applyNumberFormat="1" applyFill="1" applyBorder="1" applyAlignment="1" applyProtection="1">
      <alignment horizontal="center" vertical="center"/>
      <protection locked="0"/>
    </xf>
    <xf numFmtId="0" fontId="2" fillId="8" borderId="35" xfId="1" applyFill="1" applyBorder="1" applyAlignment="1" applyProtection="1">
      <alignment horizontal="left" vertical="center"/>
      <protection locked="0"/>
    </xf>
    <xf numFmtId="0" fontId="2" fillId="8" borderId="36" xfId="1" applyFill="1" applyBorder="1" applyAlignment="1" applyProtection="1">
      <alignment horizontal="left" vertical="center"/>
      <protection locked="0"/>
    </xf>
    <xf numFmtId="0" fontId="2" fillId="6" borderId="37" xfId="1" applyFont="1" applyFill="1" applyBorder="1" applyProtection="1">
      <alignment vertical="center"/>
      <protection locked="0"/>
    </xf>
    <xf numFmtId="0" fontId="2" fillId="4" borderId="0" xfId="1" applyFill="1" applyBorder="1" applyProtection="1">
      <alignment vertical="center"/>
    </xf>
    <xf numFmtId="0" fontId="2" fillId="3" borderId="24" xfId="1" applyFont="1" applyFill="1" applyBorder="1" applyAlignment="1" applyProtection="1">
      <alignment horizontal="center" vertical="center"/>
      <protection locked="0"/>
    </xf>
    <xf numFmtId="0" fontId="2" fillId="3" borderId="25" xfId="1" applyFont="1" applyFill="1" applyBorder="1" applyAlignment="1" applyProtection="1">
      <alignment horizontal="center" vertical="center"/>
      <protection locked="0"/>
    </xf>
    <xf numFmtId="0" fontId="2" fillId="7" borderId="25" xfId="1" applyFont="1" applyFill="1" applyBorder="1" applyAlignment="1" applyProtection="1">
      <alignment horizontal="center" vertical="center"/>
      <protection locked="0"/>
    </xf>
    <xf numFmtId="0" fontId="2" fillId="7" borderId="26" xfId="1" applyFont="1" applyFill="1" applyBorder="1" applyAlignment="1" applyProtection="1">
      <alignment horizontal="center" vertical="center"/>
      <protection locked="0"/>
    </xf>
    <xf numFmtId="0" fontId="2" fillId="3" borderId="38" xfId="1" applyFont="1" applyFill="1" applyBorder="1" applyAlignment="1" applyProtection="1">
      <alignment horizontal="center" vertical="center"/>
      <protection locked="0"/>
    </xf>
    <xf numFmtId="0" fontId="2" fillId="3" borderId="39" xfId="1" applyFont="1" applyFill="1" applyBorder="1" applyAlignment="1" applyProtection="1">
      <alignment horizontal="center" vertical="center"/>
      <protection locked="0"/>
    </xf>
    <xf numFmtId="177" fontId="2" fillId="10" borderId="39" xfId="1" applyNumberFormat="1" applyFill="1" applyBorder="1" applyAlignment="1" applyProtection="1">
      <alignment horizontal="center" vertical="center"/>
      <protection locked="0"/>
    </xf>
    <xf numFmtId="177" fontId="2" fillId="10" borderId="40" xfId="1" applyNumberFormat="1" applyFill="1" applyBorder="1" applyAlignment="1" applyProtection="1">
      <alignment horizontal="center" vertical="center"/>
      <protection locked="0"/>
    </xf>
    <xf numFmtId="0" fontId="2" fillId="0" borderId="0" xfId="1" applyFont="1" applyFill="1" applyBorder="1" applyAlignment="1" applyProtection="1">
      <alignment horizontal="center" vertical="center"/>
      <protection locked="0"/>
    </xf>
    <xf numFmtId="177" fontId="2" fillId="0" borderId="0" xfId="1" applyNumberFormat="1" applyFill="1" applyBorder="1" applyAlignment="1" applyProtection="1">
      <alignment horizontal="center" vertical="center"/>
      <protection locked="0"/>
    </xf>
    <xf numFmtId="0" fontId="2" fillId="5" borderId="41" xfId="1" applyFill="1" applyBorder="1" applyAlignment="1" applyProtection="1">
      <alignment horizontal="left" vertical="center"/>
      <protection locked="0"/>
    </xf>
    <xf numFmtId="0" fontId="2" fillId="5" borderId="42" xfId="1" applyFill="1" applyBorder="1" applyAlignment="1" applyProtection="1">
      <alignment horizontal="left" vertical="center"/>
      <protection locked="0"/>
    </xf>
    <xf numFmtId="0" fontId="2" fillId="6" borderId="43" xfId="1" applyFont="1" applyFill="1" applyBorder="1" applyProtection="1">
      <alignment vertical="center"/>
      <protection locked="0"/>
    </xf>
    <xf numFmtId="0" fontId="2" fillId="0" borderId="0" xfId="1" applyFont="1" applyFill="1" applyBorder="1" applyAlignment="1" applyProtection="1">
      <alignment horizontal="center" vertical="center"/>
      <protection locked="0"/>
    </xf>
    <xf numFmtId="0" fontId="2" fillId="0" borderId="0" xfId="1" applyFill="1" applyBorder="1" applyAlignment="1" applyProtection="1">
      <alignment horizontal="center" vertical="center"/>
      <protection locked="0"/>
    </xf>
    <xf numFmtId="0" fontId="2" fillId="0" borderId="24" xfId="1" applyFill="1" applyBorder="1" applyAlignment="1" applyProtection="1">
      <alignment horizontal="left" vertical="center"/>
    </xf>
    <xf numFmtId="0" fontId="2" fillId="0" borderId="25" xfId="1" applyFill="1" applyBorder="1" applyAlignment="1" applyProtection="1">
      <alignment horizontal="left" vertical="center"/>
    </xf>
    <xf numFmtId="0" fontId="2" fillId="6" borderId="26" xfId="1" applyFont="1" applyFill="1" applyBorder="1" applyProtection="1">
      <alignment vertical="center"/>
    </xf>
    <xf numFmtId="0" fontId="2" fillId="0" borderId="44" xfId="1" applyFont="1" applyFill="1" applyBorder="1" applyAlignment="1" applyProtection="1">
      <alignment horizontal="center" vertical="center"/>
      <protection locked="0"/>
    </xf>
    <xf numFmtId="0" fontId="2" fillId="11" borderId="45" xfId="1" applyFill="1" applyBorder="1" applyAlignment="1" applyProtection="1">
      <alignment horizontal="center" vertical="center"/>
      <protection locked="0"/>
    </xf>
    <xf numFmtId="0" fontId="2" fillId="0" borderId="46" xfId="1" applyFill="1" applyBorder="1" applyAlignment="1" applyProtection="1">
      <alignment horizontal="center" vertical="center"/>
      <protection locked="0"/>
    </xf>
    <xf numFmtId="0" fontId="2" fillId="0" borderId="0" xfId="1" applyFont="1" applyFill="1" applyBorder="1" applyAlignment="1" applyProtection="1">
      <alignment horizontal="left" vertical="center"/>
      <protection locked="0"/>
    </xf>
    <xf numFmtId="0" fontId="2" fillId="0" borderId="0" xfId="1" applyAlignment="1">
      <alignment horizontal="left" vertical="center"/>
    </xf>
    <xf numFmtId="0" fontId="2" fillId="0" borderId="24" xfId="1" applyFont="1" applyFill="1" applyBorder="1" applyAlignment="1" applyProtection="1">
      <alignment horizontal="center" vertical="center"/>
    </xf>
    <xf numFmtId="0" fontId="2" fillId="0" borderId="25" xfId="1" applyFill="1" applyBorder="1" applyAlignment="1" applyProtection="1">
      <alignment horizontal="center" vertical="center"/>
    </xf>
    <xf numFmtId="5" fontId="5" fillId="4" borderId="25" xfId="1" applyNumberFormat="1" applyFont="1" applyFill="1" applyBorder="1" applyAlignment="1" applyProtection="1">
      <alignment horizontal="right" vertical="center"/>
    </xf>
    <xf numFmtId="5" fontId="2" fillId="4" borderId="26" xfId="1" applyNumberFormat="1" applyFill="1" applyBorder="1" applyAlignment="1" applyProtection="1">
      <alignment horizontal="right" vertical="center"/>
    </xf>
    <xf numFmtId="0" fontId="2" fillId="0" borderId="35" xfId="1" applyFont="1" applyFill="1" applyBorder="1" applyAlignment="1" applyProtection="1">
      <alignment horizontal="center" vertical="center"/>
      <protection locked="0"/>
    </xf>
    <xf numFmtId="0" fontId="2" fillId="11" borderId="37" xfId="1" applyFill="1" applyBorder="1" applyAlignment="1" applyProtection="1">
      <alignment horizontal="center" vertical="center"/>
      <protection locked="0"/>
    </xf>
    <xf numFmtId="14" fontId="2" fillId="0" borderId="0" xfId="1" applyNumberFormat="1" applyFill="1" applyBorder="1" applyAlignment="1" applyProtection="1">
      <alignment horizontal="center" vertical="center"/>
      <protection locked="0"/>
    </xf>
    <xf numFmtId="14" fontId="2" fillId="0" borderId="0" xfId="1" applyNumberFormat="1" applyFill="1" applyBorder="1" applyAlignment="1" applyProtection="1">
      <alignment horizontal="left" vertical="center"/>
      <protection locked="0"/>
    </xf>
    <xf numFmtId="14" fontId="7" fillId="12" borderId="36" xfId="1" applyNumberFormat="1" applyFont="1" applyFill="1" applyBorder="1" applyAlignment="1" applyProtection="1">
      <alignment horizontal="center" vertical="center"/>
      <protection locked="0"/>
    </xf>
    <xf numFmtId="0" fontId="7" fillId="12" borderId="36" xfId="1" applyFont="1" applyFill="1" applyBorder="1" applyAlignment="1">
      <alignment horizontal="center" vertical="center"/>
    </xf>
    <xf numFmtId="178" fontId="8" fillId="13" borderId="36" xfId="1" applyNumberFormat="1" applyFont="1" applyFill="1" applyBorder="1" applyAlignment="1" applyProtection="1">
      <alignment horizontal="center" vertical="center"/>
      <protection locked="0"/>
    </xf>
    <xf numFmtId="0" fontId="2" fillId="0" borderId="38" xfId="1" applyFont="1" applyBorder="1" applyAlignment="1" applyProtection="1">
      <alignment horizontal="right" vertical="center"/>
    </xf>
    <xf numFmtId="0" fontId="2" fillId="0" borderId="39" xfId="1" applyFont="1" applyBorder="1" applyAlignment="1" applyProtection="1">
      <alignment horizontal="right" vertical="center"/>
    </xf>
    <xf numFmtId="0" fontId="2" fillId="0" borderId="40" xfId="1" applyBorder="1" applyProtection="1">
      <alignment vertical="center"/>
    </xf>
    <xf numFmtId="0" fontId="2" fillId="0" borderId="24" xfId="1" applyFill="1" applyBorder="1" applyAlignment="1" applyProtection="1">
      <alignment horizontal="center" vertical="center"/>
    </xf>
    <xf numFmtId="0" fontId="5" fillId="4" borderId="25" xfId="1" applyFont="1" applyFill="1" applyBorder="1" applyAlignment="1" applyProtection="1">
      <alignment horizontal="right" vertical="center"/>
    </xf>
    <xf numFmtId="0" fontId="2" fillId="4" borderId="26" xfId="1" applyFill="1" applyBorder="1" applyAlignment="1" applyProtection="1">
      <alignment horizontal="right" vertical="center"/>
    </xf>
    <xf numFmtId="0" fontId="2" fillId="0" borderId="35" xfId="1" applyFill="1" applyBorder="1" applyProtection="1">
      <alignment vertical="center"/>
      <protection locked="0"/>
    </xf>
    <xf numFmtId="0" fontId="2" fillId="0" borderId="0" xfId="1" applyFill="1" applyAlignment="1" applyProtection="1">
      <alignment horizontal="left" vertical="center"/>
      <protection locked="0"/>
    </xf>
    <xf numFmtId="0" fontId="7" fillId="12" borderId="36" xfId="1" applyFont="1" applyFill="1" applyBorder="1" applyAlignment="1" applyProtection="1">
      <alignment horizontal="center" vertical="center"/>
      <protection locked="0"/>
    </xf>
    <xf numFmtId="0" fontId="2" fillId="0" borderId="38" xfId="1" applyFont="1" applyFill="1" applyBorder="1" applyAlignment="1" applyProtection="1">
      <alignment horizontal="center" vertical="center"/>
    </xf>
    <xf numFmtId="0" fontId="2" fillId="0" borderId="39" xfId="1" applyFill="1" applyBorder="1" applyAlignment="1" applyProtection="1">
      <alignment horizontal="center" vertical="center"/>
    </xf>
    <xf numFmtId="0" fontId="9" fillId="4" borderId="47" xfId="1" applyFont="1" applyFill="1" applyBorder="1" applyAlignment="1" applyProtection="1">
      <alignment horizontal="right" vertical="center"/>
    </xf>
    <xf numFmtId="0" fontId="2" fillId="4" borderId="48" xfId="1" applyFill="1" applyBorder="1" applyAlignment="1" applyProtection="1">
      <alignment horizontal="right" vertical="center"/>
    </xf>
    <xf numFmtId="0" fontId="2" fillId="0" borderId="0" xfId="1" applyFill="1" applyAlignment="1" applyProtection="1">
      <alignment horizontal="right" vertical="center"/>
      <protection locked="0"/>
    </xf>
    <xf numFmtId="5" fontId="2" fillId="0" borderId="0" xfId="1" applyNumberFormat="1" applyFill="1" applyAlignment="1" applyProtection="1">
      <alignment vertical="center"/>
      <protection locked="0"/>
    </xf>
    <xf numFmtId="0" fontId="2" fillId="0" borderId="0" xfId="1" applyAlignment="1" applyProtection="1">
      <alignment vertical="center"/>
      <protection locked="0"/>
    </xf>
    <xf numFmtId="0" fontId="9" fillId="0" borderId="0" xfId="1" applyFont="1" applyFill="1" applyBorder="1" applyAlignment="1" applyProtection="1">
      <alignment horizontal="center" vertical="center"/>
      <protection locked="0"/>
    </xf>
    <xf numFmtId="0" fontId="2" fillId="0" borderId="49" xfId="1" applyFill="1" applyBorder="1" applyProtection="1">
      <alignment vertical="center"/>
      <protection locked="0"/>
    </xf>
    <xf numFmtId="0" fontId="2" fillId="11" borderId="50" xfId="1" applyFill="1" applyBorder="1" applyAlignment="1" applyProtection="1">
      <alignment horizontal="center" vertical="center"/>
      <protection locked="0"/>
    </xf>
    <xf numFmtId="0" fontId="2" fillId="0" borderId="51" xfId="1" applyFill="1" applyBorder="1" applyAlignment="1" applyProtection="1">
      <alignment horizontal="center" vertical="center"/>
      <protection locked="0"/>
    </xf>
    <xf numFmtId="0" fontId="2" fillId="0" borderId="52" xfId="1" applyBorder="1" applyAlignment="1" applyProtection="1">
      <alignment horizontal="center" vertical="center"/>
      <protection locked="0"/>
    </xf>
    <xf numFmtId="0" fontId="2" fillId="0" borderId="53" xfId="1" applyBorder="1" applyAlignment="1" applyProtection="1">
      <alignment horizontal="center" vertical="center"/>
      <protection locked="0"/>
    </xf>
    <xf numFmtId="0" fontId="2" fillId="0" borderId="36" xfId="1" applyFill="1" applyBorder="1" applyProtection="1">
      <alignment vertical="center"/>
      <protection locked="0"/>
    </xf>
    <xf numFmtId="0" fontId="2" fillId="0" borderId="36" xfId="1" applyFill="1" applyBorder="1" applyAlignment="1" applyProtection="1">
      <alignment horizontal="center" vertical="center"/>
      <protection locked="0"/>
    </xf>
    <xf numFmtId="0" fontId="2" fillId="0" borderId="6" xfId="1" applyFont="1" applyFill="1" applyBorder="1" applyAlignment="1" applyProtection="1">
      <alignment horizontal="center" vertical="center"/>
      <protection locked="0"/>
    </xf>
    <xf numFmtId="0" fontId="2" fillId="0" borderId="8" xfId="1" applyFont="1" applyFill="1" applyBorder="1" applyAlignment="1" applyProtection="1">
      <alignment horizontal="center" vertical="center"/>
      <protection locked="0"/>
    </xf>
    <xf numFmtId="0" fontId="2" fillId="0" borderId="12" xfId="1" applyFont="1" applyFill="1" applyBorder="1" applyAlignment="1" applyProtection="1">
      <alignment horizontal="center" vertical="center" shrinkToFit="1"/>
      <protection locked="0"/>
    </xf>
    <xf numFmtId="176" fontId="2" fillId="0" borderId="12" xfId="1" applyNumberFormat="1" applyFont="1" applyFill="1" applyBorder="1" applyAlignment="1" applyProtection="1">
      <alignment horizontal="center" vertical="center" shrinkToFit="1"/>
      <protection locked="0"/>
    </xf>
    <xf numFmtId="0" fontId="2" fillId="0" borderId="12" xfId="1" applyFont="1" applyFill="1" applyBorder="1" applyAlignment="1" applyProtection="1">
      <alignment horizontal="center" vertical="center" shrinkToFit="1"/>
    </xf>
    <xf numFmtId="0" fontId="2" fillId="0" borderId="12" xfId="1" applyFont="1" applyFill="1" applyBorder="1" applyAlignment="1" applyProtection="1">
      <alignment horizontal="center" vertical="center"/>
    </xf>
    <xf numFmtId="0" fontId="2" fillId="0" borderId="9" xfId="1" applyFill="1" applyBorder="1" applyProtection="1">
      <alignment vertical="center"/>
      <protection locked="0"/>
    </xf>
    <xf numFmtId="49" fontId="2" fillId="0" borderId="11" xfId="1" applyNumberFormat="1" applyFont="1" applyFill="1" applyBorder="1" applyAlignment="1" applyProtection="1">
      <alignment horizontal="left" vertical="center"/>
      <protection locked="0"/>
    </xf>
    <xf numFmtId="49" fontId="2" fillId="0" borderId="12" xfId="1" applyNumberFormat="1" applyFont="1" applyFill="1" applyBorder="1" applyAlignment="1" applyProtection="1">
      <alignment horizontal="left" vertical="center"/>
      <protection locked="0"/>
    </xf>
    <xf numFmtId="0" fontId="2" fillId="0" borderId="12" xfId="1" applyFont="1" applyFill="1" applyBorder="1" applyAlignment="1" applyProtection="1">
      <alignment horizontal="center" vertical="center"/>
      <protection locked="0"/>
    </xf>
    <xf numFmtId="176" fontId="2" fillId="0" borderId="13" xfId="1" applyNumberFormat="1" applyFont="1" applyFill="1" applyBorder="1" applyAlignment="1" applyProtection="1">
      <alignment vertical="center" shrinkToFit="1"/>
      <protection locked="0"/>
    </xf>
    <xf numFmtId="5" fontId="2" fillId="0" borderId="36" xfId="1" applyNumberFormat="1" applyFill="1" applyBorder="1" applyProtection="1">
      <alignment vertical="center"/>
      <protection locked="0"/>
    </xf>
    <xf numFmtId="0" fontId="10" fillId="0" borderId="24" xfId="1" applyFont="1" applyFill="1" applyBorder="1" applyAlignment="1" applyProtection="1">
      <alignment horizontal="center" vertical="center" textRotation="255"/>
      <protection locked="0"/>
    </xf>
    <xf numFmtId="0" fontId="2" fillId="10" borderId="25" xfId="1" applyFill="1" applyBorder="1" applyAlignment="1" applyProtection="1">
      <alignment horizontal="center" vertical="center"/>
      <protection locked="0"/>
    </xf>
    <xf numFmtId="0" fontId="2" fillId="6" borderId="25" xfId="1" applyFont="1" applyFill="1" applyBorder="1" applyProtection="1">
      <alignment vertical="center"/>
      <protection locked="0"/>
    </xf>
    <xf numFmtId="0" fontId="2" fillId="10" borderId="25" xfId="1" applyFill="1" applyBorder="1" applyAlignment="1" applyProtection="1">
      <alignment horizontal="center" vertical="center"/>
    </xf>
    <xf numFmtId="0" fontId="2" fillId="4" borderId="25" xfId="1" applyFill="1" applyBorder="1" applyAlignment="1" applyProtection="1">
      <alignment horizontal="center" vertical="center"/>
    </xf>
    <xf numFmtId="0" fontId="2" fillId="0" borderId="22" xfId="1" applyFill="1" applyBorder="1" applyAlignment="1" applyProtection="1">
      <alignment horizontal="center" vertical="center"/>
      <protection locked="0"/>
    </xf>
    <xf numFmtId="49" fontId="2" fillId="14" borderId="24" xfId="1" applyNumberFormat="1" applyFont="1" applyFill="1" applyBorder="1" applyAlignment="1" applyProtection="1">
      <alignment horizontal="left" vertical="center"/>
      <protection locked="0"/>
    </xf>
    <xf numFmtId="49" fontId="2" fillId="14" borderId="25" xfId="1" applyNumberFormat="1" applyFont="1" applyFill="1" applyBorder="1" applyAlignment="1" applyProtection="1">
      <alignment horizontal="left" vertical="center"/>
      <protection locked="0"/>
    </xf>
    <xf numFmtId="0" fontId="2" fillId="6" borderId="25" xfId="1" applyFill="1" applyBorder="1" applyAlignment="1" applyProtection="1">
      <alignment horizontal="center" vertical="center"/>
      <protection locked="0"/>
    </xf>
    <xf numFmtId="0" fontId="2" fillId="10" borderId="26" xfId="1" applyFill="1" applyBorder="1" applyProtection="1">
      <alignment vertical="center"/>
    </xf>
    <xf numFmtId="0" fontId="2" fillId="4" borderId="22" xfId="1" applyFill="1" applyBorder="1" applyProtection="1">
      <alignment vertical="center"/>
    </xf>
    <xf numFmtId="0" fontId="2" fillId="0" borderId="22" xfId="1" applyFill="1" applyBorder="1" applyProtection="1">
      <alignment vertical="center"/>
      <protection locked="0"/>
    </xf>
    <xf numFmtId="0" fontId="2" fillId="15" borderId="25" xfId="1" applyFill="1" applyBorder="1" applyAlignment="1" applyProtection="1">
      <alignment horizontal="center" vertical="center"/>
    </xf>
    <xf numFmtId="1" fontId="2" fillId="4" borderId="25" xfId="1" applyNumberFormat="1" applyFill="1" applyBorder="1" applyAlignment="1" applyProtection="1">
      <alignment horizontal="center" vertical="center"/>
    </xf>
    <xf numFmtId="179" fontId="2" fillId="10" borderId="25" xfId="1" applyNumberFormat="1" applyFill="1" applyBorder="1" applyAlignment="1" applyProtection="1">
      <alignment horizontal="center" vertical="center"/>
      <protection locked="0"/>
    </xf>
    <xf numFmtId="0" fontId="2" fillId="15" borderId="25" xfId="1" applyFill="1" applyBorder="1" applyProtection="1">
      <alignment vertical="center"/>
      <protection locked="0"/>
    </xf>
    <xf numFmtId="179" fontId="2" fillId="4" borderId="25" xfId="1" applyNumberFormat="1" applyFill="1" applyBorder="1" applyAlignment="1" applyProtection="1">
      <alignment horizontal="center" vertical="center"/>
    </xf>
    <xf numFmtId="0" fontId="10" fillId="0" borderId="38" xfId="1" applyFont="1" applyFill="1" applyBorder="1" applyAlignment="1" applyProtection="1">
      <alignment horizontal="center" vertical="center" textRotation="255"/>
      <protection locked="0"/>
    </xf>
    <xf numFmtId="0" fontId="2" fillId="0" borderId="39" xfId="1" applyFont="1" applyFill="1" applyBorder="1" applyAlignment="1" applyProtection="1">
      <alignment horizontal="center" vertical="center"/>
      <protection locked="0"/>
    </xf>
    <xf numFmtId="0" fontId="2" fillId="10" borderId="39" xfId="1" applyFill="1" applyBorder="1" applyAlignment="1" applyProtection="1">
      <alignment horizontal="center" vertical="center"/>
      <protection locked="0"/>
    </xf>
    <xf numFmtId="0" fontId="2" fillId="15" borderId="39" xfId="1" applyFill="1" applyBorder="1" applyProtection="1">
      <alignment vertical="center"/>
      <protection locked="0"/>
    </xf>
    <xf numFmtId="0" fontId="2" fillId="10" borderId="39" xfId="1" applyFill="1" applyBorder="1" applyAlignment="1" applyProtection="1">
      <alignment horizontal="center" vertical="center"/>
    </xf>
    <xf numFmtId="0" fontId="2" fillId="4" borderId="39" xfId="1" applyFill="1" applyBorder="1" applyAlignment="1" applyProtection="1">
      <alignment horizontal="center" vertical="center"/>
    </xf>
    <xf numFmtId="0" fontId="2" fillId="0" borderId="47" xfId="1" applyFill="1" applyBorder="1" applyProtection="1">
      <alignment vertical="center"/>
      <protection locked="0"/>
    </xf>
    <xf numFmtId="49" fontId="2" fillId="14" borderId="32" xfId="1" applyNumberFormat="1" applyFont="1" applyFill="1" applyBorder="1" applyAlignment="1" applyProtection="1">
      <alignment horizontal="left" vertical="center"/>
      <protection locked="0"/>
    </xf>
    <xf numFmtId="49" fontId="2" fillId="14" borderId="33" xfId="1" applyNumberFormat="1" applyFont="1" applyFill="1" applyBorder="1" applyAlignment="1" applyProtection="1">
      <alignment horizontal="left" vertical="center"/>
      <protection locked="0"/>
    </xf>
    <xf numFmtId="0" fontId="2" fillId="6" borderId="33" xfId="1" applyFill="1" applyBorder="1" applyAlignment="1" applyProtection="1">
      <alignment horizontal="center" vertical="center"/>
      <protection locked="0"/>
    </xf>
    <xf numFmtId="0" fontId="2" fillId="10" borderId="34" xfId="1" applyFill="1" applyBorder="1" applyProtection="1">
      <alignment vertical="center"/>
    </xf>
    <xf numFmtId="0" fontId="2" fillId="0" borderId="54" xfId="1" applyFont="1" applyFill="1" applyBorder="1" applyProtection="1">
      <alignment vertical="center"/>
      <protection locked="0"/>
    </xf>
    <xf numFmtId="0" fontId="2" fillId="0" borderId="55" xfId="1" applyFont="1" applyFill="1" applyBorder="1" applyAlignment="1" applyProtection="1">
      <alignment horizontal="center" vertical="center"/>
      <protection locked="0"/>
    </xf>
    <xf numFmtId="0" fontId="2" fillId="0" borderId="56" xfId="1" applyBorder="1" applyAlignment="1">
      <alignment horizontal="center" vertical="center"/>
    </xf>
    <xf numFmtId="0" fontId="2" fillId="0" borderId="57" xfId="1" applyBorder="1" applyAlignment="1">
      <alignment horizontal="center" vertical="center"/>
    </xf>
    <xf numFmtId="0" fontId="2" fillId="10" borderId="58" xfId="1" applyFont="1" applyFill="1" applyBorder="1" applyProtection="1">
      <alignment vertical="center"/>
      <protection locked="0"/>
    </xf>
    <xf numFmtId="0" fontId="2" fillId="0" borderId="54" xfId="1" applyFont="1" applyFill="1" applyBorder="1" applyAlignment="1" applyProtection="1">
      <alignment horizontal="right" vertical="center"/>
      <protection locked="0"/>
    </xf>
    <xf numFmtId="0" fontId="2" fillId="0" borderId="59" xfId="1" applyFont="1" applyFill="1" applyBorder="1" applyAlignment="1" applyProtection="1">
      <alignment horizontal="right" vertical="center"/>
      <protection locked="0"/>
    </xf>
    <xf numFmtId="0" fontId="2" fillId="10" borderId="58" xfId="1" applyFont="1" applyFill="1" applyBorder="1" applyProtection="1">
      <alignment vertical="center"/>
    </xf>
    <xf numFmtId="0" fontId="2" fillId="0" borderId="11" xfId="1" applyFont="1" applyFill="1" applyBorder="1" applyAlignment="1" applyProtection="1">
      <alignment horizontal="left" vertical="center"/>
    </xf>
    <xf numFmtId="0" fontId="2" fillId="0" borderId="12" xfId="1" applyFont="1" applyFill="1" applyBorder="1" applyAlignment="1" applyProtection="1">
      <alignment horizontal="left" vertical="center"/>
    </xf>
    <xf numFmtId="0" fontId="2" fillId="0" borderId="13" xfId="1" applyFont="1" applyFill="1" applyBorder="1" applyAlignment="1" applyProtection="1">
      <alignment horizontal="center" vertical="center"/>
    </xf>
    <xf numFmtId="0" fontId="2" fillId="0" borderId="24" xfId="1" applyFont="1" applyFill="1" applyBorder="1" applyAlignment="1" applyProtection="1">
      <alignment horizontal="left" vertical="center"/>
    </xf>
    <xf numFmtId="0" fontId="2" fillId="0" borderId="25" xfId="1" applyFont="1" applyFill="1" applyBorder="1" applyAlignment="1" applyProtection="1">
      <alignment horizontal="left" vertical="center"/>
    </xf>
    <xf numFmtId="0" fontId="2" fillId="10" borderId="25" xfId="1" applyFill="1" applyBorder="1" applyAlignment="1" applyProtection="1">
      <alignment vertical="center"/>
    </xf>
    <xf numFmtId="0" fontId="2" fillId="4" borderId="26" xfId="1" applyFill="1" applyBorder="1" applyAlignment="1" applyProtection="1">
      <alignment horizontal="center" vertical="center"/>
    </xf>
    <xf numFmtId="0" fontId="2" fillId="0" borderId="38" xfId="1" applyFont="1" applyFill="1" applyBorder="1" applyAlignment="1" applyProtection="1">
      <alignment horizontal="left" vertical="center"/>
    </xf>
    <xf numFmtId="0" fontId="2" fillId="0" borderId="39" xfId="1" applyFont="1" applyFill="1" applyBorder="1" applyAlignment="1" applyProtection="1">
      <alignment horizontal="left" vertical="center"/>
    </xf>
    <xf numFmtId="0" fontId="2" fillId="10" borderId="39" xfId="1" applyFill="1" applyBorder="1" applyAlignment="1" applyProtection="1">
      <alignment vertical="center"/>
    </xf>
    <xf numFmtId="0" fontId="2" fillId="4" borderId="40" xfId="1" applyFill="1" applyBorder="1" applyAlignment="1" applyProtection="1">
      <alignment horizontal="center" vertical="center"/>
    </xf>
    <xf numFmtId="5" fontId="2" fillId="0" borderId="0" xfId="1" applyNumberFormat="1" applyFill="1" applyProtection="1">
      <alignment vertical="center"/>
      <protection locked="0"/>
    </xf>
    <xf numFmtId="0" fontId="2" fillId="0" borderId="0" xfId="1" applyFill="1" applyAlignment="1" applyProtection="1">
      <alignment vertical="center"/>
      <protection locked="0"/>
    </xf>
    <xf numFmtId="0" fontId="2" fillId="0" borderId="0" xfId="1" applyProtection="1">
      <alignment vertical="center"/>
      <protection locked="0"/>
    </xf>
    <xf numFmtId="180" fontId="2" fillId="0" borderId="0" xfId="1" applyNumberFormat="1" applyFill="1" applyProtection="1">
      <alignment vertical="center"/>
      <protection locked="0"/>
    </xf>
    <xf numFmtId="0" fontId="2" fillId="0" borderId="22" xfId="1" applyFont="1" applyFill="1" applyBorder="1" applyAlignment="1" applyProtection="1">
      <alignment horizontal="center" vertical="center"/>
      <protection locked="0"/>
    </xf>
    <xf numFmtId="0" fontId="2" fillId="0" borderId="36" xfId="1" applyFont="1" applyFill="1" applyBorder="1" applyAlignment="1" applyProtection="1">
      <alignment vertical="center"/>
      <protection locked="0"/>
    </xf>
    <xf numFmtId="0" fontId="0" fillId="0" borderId="36" xfId="0" applyBorder="1">
      <alignment vertical="center"/>
    </xf>
    <xf numFmtId="181" fontId="2" fillId="0" borderId="36" xfId="1" applyNumberFormat="1" applyFont="1" applyFill="1" applyBorder="1" applyAlignment="1" applyProtection="1">
      <alignment vertical="center"/>
      <protection locked="0"/>
    </xf>
    <xf numFmtId="181" fontId="0" fillId="0" borderId="0" xfId="0" applyNumberFormat="1">
      <alignment vertical="center"/>
    </xf>
    <xf numFmtId="0" fontId="0" fillId="0" borderId="0" xfId="0" applyAlignment="1">
      <alignment horizontal="right" vertical="center"/>
    </xf>
    <xf numFmtId="0" fontId="2" fillId="0" borderId="36" xfId="1" applyFont="1" applyFill="1" applyBorder="1" applyAlignment="1" applyProtection="1">
      <alignment horizontal="center" vertical="center"/>
      <protection locked="0"/>
    </xf>
    <xf numFmtId="0" fontId="0" fillId="0" borderId="0" xfId="0" applyAlignment="1">
      <alignment horizontal="center" vertical="center"/>
    </xf>
    <xf numFmtId="0" fontId="2" fillId="0" borderId="36" xfId="1" applyFill="1" applyBorder="1" applyAlignment="1" applyProtection="1">
      <alignment vertical="center"/>
      <protection locked="0"/>
    </xf>
  </cellXfs>
  <cellStyles count="2">
    <cellStyle name="標準" xfId="0" builtinId="0"/>
    <cellStyle name="標準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38100</xdr:rowOff>
    </xdr:from>
    <xdr:to>
      <xdr:col>14</xdr:col>
      <xdr:colOff>419661</xdr:colOff>
      <xdr:row>20</xdr:row>
      <xdr:rowOff>72278</xdr:rowOff>
    </xdr:to>
    <xdr:pic>
      <xdr:nvPicPr>
        <xdr:cNvPr id="2" name="図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685800" y="209550"/>
          <a:ext cx="9335061" cy="3291728"/>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i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5993;&#34276;&#24481;&#3827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メモ"/>
      <sheetName val="Main"/>
      <sheetName val="技能"/>
      <sheetName val="装備品"/>
      <sheetName val="インプラント"/>
      <sheetName val="魔術"/>
      <sheetName val="魔術ルール"/>
      <sheetName val="ハッカー基本"/>
      <sheetName val="キャラクターシート・ハッカー（右）"/>
      <sheetName val="マトリックスルール"/>
      <sheetName val="テクノマンサー"/>
      <sheetName val="テクノマンサー追加"/>
      <sheetName val="data"/>
      <sheetName val="コムリンク"/>
      <sheetName val="CS左"/>
      <sheetName val="CS右"/>
      <sheetName val="覚醒者追加"/>
      <sheetName val="ハッカー追加"/>
      <sheetName val="リガー追加"/>
      <sheetName val="魔法様式"/>
      <sheetName val="Tx1"/>
      <sheetName val="Tx2"/>
      <sheetName val="Print"/>
      <sheetName val="Tx3"/>
      <sheetName val="Tx4"/>
      <sheetName val="種族"/>
      <sheetName val="種族2"/>
      <sheetName val="技能R"/>
      <sheetName val="技能L"/>
      <sheetName val="特質"/>
      <sheetName val="特質L"/>
      <sheetName val="呪文"/>
      <sheetName val="アデプト"/>
      <sheetName val="複合体"/>
    </sheetNames>
    <sheetDataSet>
      <sheetData sheetId="0"/>
      <sheetData sheetId="1"/>
      <sheetData sheetId="2">
        <row r="27">
          <cell r="M27">
            <v>36</v>
          </cell>
          <cell r="P27">
            <v>5</v>
          </cell>
        </row>
        <row r="28">
          <cell r="M28">
            <v>0</v>
          </cell>
        </row>
      </sheetData>
      <sheetData sheetId="3">
        <row r="155">
          <cell r="D155">
            <v>396500</v>
          </cell>
        </row>
        <row r="157">
          <cell r="D157">
            <v>2000</v>
          </cell>
        </row>
      </sheetData>
      <sheetData sheetId="4">
        <row r="3">
          <cell r="J3">
            <v>3.9</v>
          </cell>
        </row>
        <row r="56">
          <cell r="Q56">
            <v>0</v>
          </cell>
          <cell r="R56">
            <v>0</v>
          </cell>
          <cell r="S56">
            <v>0</v>
          </cell>
          <cell r="T56">
            <v>0</v>
          </cell>
          <cell r="U56">
            <v>0</v>
          </cell>
          <cell r="V56">
            <v>0</v>
          </cell>
          <cell r="W56">
            <v>0</v>
          </cell>
          <cell r="X56">
            <v>0</v>
          </cell>
          <cell r="AA56">
            <v>0</v>
          </cell>
          <cell r="AC56">
            <v>0</v>
          </cell>
          <cell r="AD56">
            <v>0</v>
          </cell>
        </row>
      </sheetData>
      <sheetData sheetId="5">
        <row r="56">
          <cell r="M56">
            <v>0</v>
          </cell>
          <cell r="N56">
            <v>0</v>
          </cell>
          <cell r="O56">
            <v>0</v>
          </cell>
          <cell r="P56">
            <v>0</v>
          </cell>
          <cell r="Q56">
            <v>0</v>
          </cell>
          <cell r="R56">
            <v>0</v>
          </cell>
          <cell r="S56">
            <v>0</v>
          </cell>
          <cell r="T56">
            <v>0</v>
          </cell>
          <cell r="U56">
            <v>0</v>
          </cell>
        </row>
      </sheetData>
      <sheetData sheetId="6"/>
      <sheetData sheetId="7"/>
      <sheetData sheetId="8"/>
      <sheetData sheetId="9"/>
      <sheetData sheetId="10"/>
      <sheetData sheetId="11"/>
      <sheetData sheetId="12">
        <row r="1">
          <cell r="A1" t="str">
            <v>優先度表</v>
          </cell>
          <cell r="C1" t="str">
            <v>能力値</v>
          </cell>
          <cell r="D1" t="str">
            <v>特殊能力値</v>
          </cell>
          <cell r="E1" t="str">
            <v>技能</v>
          </cell>
          <cell r="F1" t="str">
            <v>資産</v>
          </cell>
          <cell r="G1" t="str">
            <v>SG</v>
          </cell>
          <cell r="H1" t="str">
            <v>メタタイプ名表</v>
          </cell>
          <cell r="J1" t="str">
            <v>特殊能力資質表</v>
          </cell>
        </row>
        <row r="2">
          <cell r="A2" t="str">
            <v>A</v>
          </cell>
          <cell r="C2">
            <v>24</v>
          </cell>
          <cell r="E2" t="str">
            <v>46</v>
          </cell>
          <cell r="F2">
            <v>450000</v>
          </cell>
          <cell r="G2">
            <v>10</v>
          </cell>
          <cell r="H2" t="str">
            <v>人間</v>
          </cell>
          <cell r="J2" t="str">
            <v>魔法使い</v>
          </cell>
        </row>
        <row r="3">
          <cell r="A3" t="str">
            <v>B</v>
          </cell>
          <cell r="C3">
            <v>20</v>
          </cell>
          <cell r="E3" t="str">
            <v>36</v>
          </cell>
          <cell r="F3">
            <v>275000</v>
          </cell>
          <cell r="G3">
            <v>5</v>
          </cell>
          <cell r="H3" t="str">
            <v>エルフ</v>
          </cell>
          <cell r="J3" t="str">
            <v>アデプト</v>
          </cell>
        </row>
        <row r="4">
          <cell r="A4" t="str">
            <v>C</v>
          </cell>
          <cell r="C4">
            <v>16</v>
          </cell>
          <cell r="E4" t="str">
            <v>28</v>
          </cell>
          <cell r="F4">
            <v>140000</v>
          </cell>
          <cell r="G4">
            <v>2</v>
          </cell>
          <cell r="H4" t="str">
            <v>ドワーフ</v>
          </cell>
          <cell r="J4" t="str">
            <v>ミスティックアデプト</v>
          </cell>
        </row>
        <row r="5">
          <cell r="A5" t="str">
            <v>D</v>
          </cell>
          <cell r="C5">
            <v>14</v>
          </cell>
          <cell r="E5" t="str">
            <v>22</v>
          </cell>
          <cell r="F5">
            <v>50000</v>
          </cell>
          <cell r="G5">
            <v>0</v>
          </cell>
          <cell r="H5" t="str">
            <v>オーク</v>
          </cell>
          <cell r="J5" t="str">
            <v>素質魔法使い</v>
          </cell>
        </row>
        <row r="6">
          <cell r="A6" t="str">
            <v>E</v>
          </cell>
          <cell r="C6">
            <v>12</v>
          </cell>
          <cell r="E6" t="str">
            <v>18</v>
          </cell>
          <cell r="F6">
            <v>6000</v>
          </cell>
          <cell r="G6">
            <v>0</v>
          </cell>
          <cell r="H6" t="str">
            <v>トロール</v>
          </cell>
          <cell r="J6" t="str">
            <v>テクノマンサー</v>
          </cell>
        </row>
        <row r="9">
          <cell r="B9" t="str">
            <v>ストリート</v>
          </cell>
        </row>
        <row r="10">
          <cell r="B10" t="str">
            <v>学術</v>
          </cell>
          <cell r="G10" t="str">
            <v>直観</v>
          </cell>
          <cell r="J10" t="str">
            <v>E</v>
          </cell>
          <cell r="K10">
            <v>0</v>
          </cell>
        </row>
        <row r="11">
          <cell r="B11" t="str">
            <v>趣味</v>
          </cell>
          <cell r="G11" t="str">
            <v>論理</v>
          </cell>
          <cell r="J11" t="str">
            <v>アデプトB</v>
          </cell>
          <cell r="K11">
            <v>6</v>
          </cell>
        </row>
        <row r="12">
          <cell r="J12" t="str">
            <v>アデプトC</v>
          </cell>
          <cell r="K12">
            <v>4</v>
          </cell>
        </row>
        <row r="13">
          <cell r="J13" t="str">
            <v>アデプトD</v>
          </cell>
          <cell r="K13">
            <v>2</v>
          </cell>
        </row>
        <row r="14">
          <cell r="J14" t="str">
            <v>偏移メイジB</v>
          </cell>
          <cell r="K14">
            <v>5</v>
          </cell>
        </row>
        <row r="15">
          <cell r="J15" t="str">
            <v>偏移メイジC</v>
          </cell>
          <cell r="K15">
            <v>3</v>
          </cell>
        </row>
        <row r="16">
          <cell r="J16" t="str">
            <v>偏移メイジD</v>
          </cell>
          <cell r="K16">
            <v>2</v>
          </cell>
        </row>
        <row r="17">
          <cell r="J17" t="str">
            <v>魔法使いA</v>
          </cell>
          <cell r="K17">
            <v>6</v>
          </cell>
        </row>
        <row r="18">
          <cell r="J18" t="str">
            <v>魔法使いB</v>
          </cell>
          <cell r="K18">
            <v>4</v>
          </cell>
        </row>
        <row r="19">
          <cell r="J19" t="str">
            <v>魔法使いC</v>
          </cell>
          <cell r="K19">
            <v>3</v>
          </cell>
        </row>
        <row r="28">
          <cell r="A28" t="str">
            <v>エルフA</v>
          </cell>
          <cell r="B28">
            <v>8</v>
          </cell>
        </row>
        <row r="29">
          <cell r="A29" t="str">
            <v>エルフB</v>
          </cell>
          <cell r="B29">
            <v>6</v>
          </cell>
        </row>
        <row r="30">
          <cell r="A30" t="str">
            <v>エルフC</v>
          </cell>
          <cell r="B30">
            <v>3</v>
          </cell>
        </row>
        <row r="31">
          <cell r="A31" t="str">
            <v>エルフD</v>
          </cell>
          <cell r="B31">
            <v>0</v>
          </cell>
        </row>
        <row r="32">
          <cell r="A32" t="str">
            <v>オークA</v>
          </cell>
          <cell r="B32">
            <v>7</v>
          </cell>
        </row>
        <row r="33">
          <cell r="A33" t="str">
            <v>オークB</v>
          </cell>
          <cell r="B33">
            <v>4</v>
          </cell>
        </row>
        <row r="34">
          <cell r="A34" t="str">
            <v>オークC</v>
          </cell>
          <cell r="B34">
            <v>0</v>
          </cell>
        </row>
        <row r="35">
          <cell r="A35" t="str">
            <v>トロールA</v>
          </cell>
          <cell r="B35">
            <v>5</v>
          </cell>
        </row>
        <row r="36">
          <cell r="A36" t="str">
            <v>トロールB</v>
          </cell>
          <cell r="B36">
            <v>0</v>
          </cell>
        </row>
        <row r="37">
          <cell r="A37" t="str">
            <v>ドワーフA</v>
          </cell>
          <cell r="B37">
            <v>7</v>
          </cell>
        </row>
        <row r="38">
          <cell r="A38" t="str">
            <v>ドワーフB</v>
          </cell>
          <cell r="B38">
            <v>4</v>
          </cell>
        </row>
        <row r="39">
          <cell r="A39" t="str">
            <v>ドワーフC</v>
          </cell>
          <cell r="B39">
            <v>1</v>
          </cell>
        </row>
        <row r="40">
          <cell r="A40" t="str">
            <v>人間A</v>
          </cell>
          <cell r="B40">
            <v>9</v>
          </cell>
        </row>
        <row r="41">
          <cell r="A41" t="str">
            <v>人間B</v>
          </cell>
          <cell r="B41">
            <v>7</v>
          </cell>
        </row>
        <row r="42">
          <cell r="A42" t="str">
            <v>人間C</v>
          </cell>
          <cell r="B42">
            <v>5</v>
          </cell>
        </row>
        <row r="43">
          <cell r="A43" t="str">
            <v>人間D</v>
          </cell>
          <cell r="B43">
            <v>3</v>
          </cell>
        </row>
        <row r="44">
          <cell r="A44" t="str">
            <v>人間E</v>
          </cell>
          <cell r="B44">
            <v>1</v>
          </cell>
        </row>
      </sheetData>
      <sheetData sheetId="13"/>
      <sheetData sheetId="14"/>
      <sheetData sheetId="15"/>
      <sheetData sheetId="16"/>
      <sheetData sheetId="17"/>
      <sheetData sheetId="18"/>
      <sheetData sheetId="19">
        <row r="3">
          <cell r="A3" t="str">
            <v>ヘルメス魔術</v>
          </cell>
        </row>
        <row r="4">
          <cell r="A4" t="str">
            <v>シャーマン</v>
          </cell>
        </row>
        <row r="5">
          <cell r="A5" t="str">
            <v>アボリジニ</v>
          </cell>
        </row>
        <row r="6">
          <cell r="A6" t="str">
            <v>アステカ</v>
          </cell>
        </row>
        <row r="7">
          <cell r="A7" t="str">
            <v>黒魔術</v>
          </cell>
        </row>
        <row r="8">
          <cell r="A8" t="str">
            <v>仏教</v>
          </cell>
        </row>
        <row r="9">
          <cell r="A9" t="str">
            <v>混沌魔術</v>
          </cell>
        </row>
        <row r="10">
          <cell r="A10" t="str">
            <v>キリスト教神秘術</v>
          </cell>
        </row>
        <row r="11">
          <cell r="A11" t="str">
            <v>ドルイド</v>
          </cell>
        </row>
        <row r="12">
          <cell r="A12" t="str">
            <v>ヒンドゥー</v>
          </cell>
        </row>
        <row r="13">
          <cell r="A13" t="str">
            <v>イスラム</v>
          </cell>
        </row>
        <row r="14">
          <cell r="A14" t="str">
            <v>北欧</v>
          </cell>
        </row>
        <row r="15">
          <cell r="A15" t="str">
            <v>円環の道</v>
          </cell>
        </row>
        <row r="16">
          <cell r="A16" t="str">
            <v>カバラ*</v>
          </cell>
        </row>
        <row r="17">
          <cell r="A17" t="str">
            <v>神道</v>
          </cell>
        </row>
        <row r="18">
          <cell r="A18" t="str">
            <v>魔女術</v>
          </cell>
        </row>
        <row r="19">
          <cell r="A19" t="str">
            <v>ヴードゥー*</v>
          </cell>
        </row>
        <row r="20">
          <cell r="A20" t="str">
            <v>女神のウィッカ</v>
          </cell>
        </row>
        <row r="21">
          <cell r="A21" t="str">
            <v>ガードナー派ウィッカ</v>
          </cell>
        </row>
        <row r="22">
          <cell r="A22" t="str">
            <v>五行</v>
          </cell>
        </row>
        <row r="23">
          <cell r="A23" t="str">
            <v>ゾロアスター</v>
          </cell>
        </row>
        <row r="24">
          <cell r="A24" t="str">
            <v>エジプト</v>
          </cell>
        </row>
        <row r="25">
          <cell r="A25" t="str">
            <v>ラスタファリズム*</v>
          </cell>
        </row>
        <row r="26">
          <cell r="A26" t="str">
            <v>超能力</v>
          </cell>
        </row>
      </sheetData>
      <sheetData sheetId="20"/>
      <sheetData sheetId="21"/>
      <sheetData sheetId="22"/>
      <sheetData sheetId="23"/>
      <sheetData sheetId="24"/>
      <sheetData sheetId="25">
        <row r="2">
          <cell r="A2" t="str">
            <v>エルフ</v>
          </cell>
        </row>
        <row r="3">
          <cell r="A3" t="str">
            <v>オーク</v>
          </cell>
        </row>
        <row r="4">
          <cell r="A4" t="str">
            <v>トロール</v>
          </cell>
        </row>
        <row r="5">
          <cell r="A5" t="str">
            <v>ドワーフ</v>
          </cell>
        </row>
        <row r="6">
          <cell r="A6" t="str">
            <v>ヒューマン</v>
          </cell>
        </row>
        <row r="23">
          <cell r="A23" t="str">
            <v>ストリート</v>
          </cell>
          <cell r="B23">
            <v>0</v>
          </cell>
          <cell r="C23">
            <v>1</v>
          </cell>
          <cell r="D23">
            <v>10</v>
          </cell>
        </row>
        <row r="24">
          <cell r="A24" t="str">
            <v>下流</v>
          </cell>
          <cell r="B24">
            <v>2000</v>
          </cell>
          <cell r="C24">
            <v>3</v>
          </cell>
          <cell r="D24">
            <v>50</v>
          </cell>
        </row>
        <row r="25">
          <cell r="A25" t="str">
            <v>上流</v>
          </cell>
          <cell r="B25">
            <v>10000</v>
          </cell>
          <cell r="C25">
            <v>4</v>
          </cell>
          <cell r="D25">
            <v>500</v>
          </cell>
        </row>
        <row r="26">
          <cell r="A26" t="str">
            <v>中流</v>
          </cell>
          <cell r="B26">
            <v>5000</v>
          </cell>
          <cell r="C26">
            <v>4</v>
          </cell>
          <cell r="D26">
            <v>100</v>
          </cell>
        </row>
        <row r="27">
          <cell r="A27" t="str">
            <v>不法居住</v>
          </cell>
          <cell r="B27">
            <v>500</v>
          </cell>
          <cell r="C27">
            <v>2</v>
          </cell>
          <cell r="D27">
            <v>20</v>
          </cell>
        </row>
        <row r="28">
          <cell r="A28" t="str">
            <v>贅沢</v>
          </cell>
          <cell r="B28">
            <v>100000</v>
          </cell>
          <cell r="C28">
            <v>4</v>
          </cell>
          <cell r="D28">
            <v>1000</v>
          </cell>
        </row>
      </sheetData>
      <sheetData sheetId="26"/>
      <sheetData sheetId="27"/>
      <sheetData sheetId="28"/>
      <sheetData sheetId="29"/>
      <sheetData sheetId="30"/>
      <sheetData sheetId="31">
        <row r="1">
          <cell r="B1" t="str">
            <v>集中術</v>
          </cell>
        </row>
        <row r="2">
          <cell r="B2" t="str">
            <v>霊紋操作術</v>
          </cell>
        </row>
        <row r="3">
          <cell r="B3" t="str">
            <v>擬態術</v>
          </cell>
        </row>
        <row r="4">
          <cell r="B4" t="str">
            <v>固着術</v>
          </cell>
        </row>
        <row r="5">
          <cell r="B5" t="str">
            <v>防御術</v>
          </cell>
        </row>
        <row r="6">
          <cell r="B6" t="str">
            <v>アデプト集中術</v>
          </cell>
        </row>
        <row r="7">
          <cell r="B7" t="str">
            <v>観想術</v>
          </cell>
        </row>
        <row r="8">
          <cell r="B8" t="str">
            <v>共感リンク</v>
          </cell>
        </row>
        <row r="9">
          <cell r="B9" t="str">
            <v>啓示術</v>
          </cell>
        </row>
        <row r="10">
          <cell r="B10" t="str">
            <v>サイコメトリー</v>
          </cell>
        </row>
        <row r="11">
          <cell r="B11" t="str">
            <v>浄化術</v>
          </cell>
        </row>
        <row r="12">
          <cell r="B12" t="str">
            <v>大儀式</v>
          </cell>
        </row>
        <row r="13">
          <cell r="B13" t="str">
            <v>大召霊術</v>
          </cell>
        </row>
        <row r="14">
          <cell r="B14" t="str">
            <v>チャネリング</v>
          </cell>
        </row>
        <row r="15">
          <cell r="B15" t="str">
            <v>地霊術</v>
          </cell>
        </row>
        <row r="16">
          <cell r="B16" t="str">
            <v>同調術（物品）</v>
          </cell>
        </row>
        <row r="17">
          <cell r="B17" t="str">
            <v>同調術（動物）</v>
          </cell>
        </row>
        <row r="18">
          <cell r="B18" t="str">
            <v>同盟精霊召霊術</v>
          </cell>
        </row>
        <row r="19">
          <cell r="B19" t="str">
            <v>肉体制御術</v>
          </cell>
        </row>
        <row r="20">
          <cell r="B20" t="str">
            <v>認識術</v>
          </cell>
        </row>
        <row r="21">
          <cell r="B21" t="str">
            <v>アデプトパワー+1</v>
          </cell>
        </row>
        <row r="22">
          <cell r="B22" t="str">
            <v>【高等メタマジック】</v>
          </cell>
        </row>
        <row r="23">
          <cell r="B23" t="str">
            <v>拡大擬態術</v>
          </cell>
        </row>
        <row r="24">
          <cell r="B24" t="str">
            <v>吸収術</v>
          </cell>
        </row>
        <row r="25">
          <cell r="B25" t="str">
            <v>係留術</v>
          </cell>
        </row>
        <row r="26">
          <cell r="B26" t="str">
            <v>瞬活術</v>
          </cell>
        </row>
        <row r="27">
          <cell r="B27" t="str">
            <v>動物強化術</v>
          </cell>
        </row>
        <row r="28">
          <cell r="B28" t="str">
            <v>反射術</v>
          </cell>
        </row>
        <row r="29">
          <cell r="B29" t="str">
            <v>流動術</v>
          </cell>
        </row>
        <row r="30">
          <cell r="B30" t="str">
            <v>濾過術</v>
          </cell>
        </row>
      </sheetData>
      <sheetData sheetId="32"/>
      <sheetData sheetId="33">
        <row r="2">
          <cell r="C2" t="str">
            <v>ファイアウォール・アップグレード</v>
          </cell>
        </row>
        <row r="3">
          <cell r="C3" t="str">
            <v>ニューロフィルター</v>
          </cell>
        </row>
        <row r="4">
          <cell r="C4" t="str">
            <v>オーバークロッキング</v>
          </cell>
        </row>
        <row r="5">
          <cell r="C5" t="str">
            <v>共振リンク</v>
          </cell>
        </row>
        <row r="6">
          <cell r="C6" t="str">
            <v>システム・アップグレード</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メモ"/>
      <sheetName val="Main"/>
      <sheetName val="技能"/>
      <sheetName val="装備品"/>
      <sheetName val="魔術"/>
      <sheetName val="インプラント"/>
      <sheetName val="テクノマンサー"/>
      <sheetName val="data"/>
      <sheetName val="コムリンク"/>
      <sheetName val="CS左"/>
      <sheetName val="CS右"/>
      <sheetName val="覚醒者追加"/>
      <sheetName val="ハッカー追加"/>
      <sheetName val="リガー追加"/>
      <sheetName val="魔法様式"/>
      <sheetName val="Tx1"/>
      <sheetName val="Tx2"/>
      <sheetName val="Print"/>
      <sheetName val="Tx3"/>
      <sheetName val="Tx4"/>
      <sheetName val="種族"/>
      <sheetName val="種族2"/>
      <sheetName val="技能R"/>
      <sheetName val="技能L"/>
      <sheetName val="特質"/>
      <sheetName val="特質L"/>
      <sheetName val="呪文"/>
      <sheetName val="アデプト"/>
      <sheetName val="複合体"/>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2">
          <cell r="E12" t="str">
            <v>直観</v>
          </cell>
        </row>
        <row r="13">
          <cell r="E13" t="str">
            <v>論理</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H77"/>
  <sheetViews>
    <sheetView zoomScale="85" zoomScaleNormal="85" workbookViewId="0">
      <selection activeCell="G18" sqref="G18:G22"/>
    </sheetView>
  </sheetViews>
  <sheetFormatPr defaultRowHeight="11.25"/>
  <cols>
    <col min="1" max="3" width="3.625" style="2" customWidth="1"/>
    <col min="4" max="4" width="8.75" style="2" customWidth="1"/>
    <col min="5" max="5" width="3.625" style="2" customWidth="1"/>
    <col min="6" max="6" width="2.5" style="2" bestFit="1" customWidth="1"/>
    <col min="7" max="7" width="3.625" style="2" customWidth="1"/>
    <col min="8" max="8" width="18.5" style="2" bestFit="1" customWidth="1"/>
    <col min="9" max="9" width="6" style="2" bestFit="1" customWidth="1"/>
    <col min="10" max="10" width="3.625" style="2" customWidth="1"/>
    <col min="11" max="11" width="6.125" style="2" customWidth="1"/>
    <col min="12" max="13" width="3.625" style="2" customWidth="1"/>
    <col min="14" max="14" width="7.75" style="2" bestFit="1" customWidth="1"/>
    <col min="15" max="15" width="3.625" style="2" customWidth="1"/>
    <col min="16" max="16" width="2.25" style="2" customWidth="1"/>
    <col min="17" max="17" width="1.875" style="2" customWidth="1"/>
    <col min="18" max="18" width="5.125" style="2" customWidth="1"/>
    <col min="19" max="26" width="3.625" style="2" customWidth="1"/>
    <col min="27" max="27" width="15.25" style="2" bestFit="1" customWidth="1"/>
    <col min="28" max="28" width="10.75" style="2" bestFit="1" customWidth="1"/>
    <col min="29" max="29" width="6.125" style="2" bestFit="1" customWidth="1"/>
    <col min="30" max="30" width="61.75" style="2" bestFit="1" customWidth="1"/>
    <col min="31" max="31" width="9.125" style="2" bestFit="1" customWidth="1"/>
    <col min="32" max="32" width="7.625" style="2" bestFit="1" customWidth="1"/>
    <col min="33" max="33" width="8.875" style="2" bestFit="1" customWidth="1"/>
    <col min="34" max="34" width="10.125" style="2" bestFit="1" customWidth="1"/>
    <col min="35" max="16384" width="9" style="2"/>
  </cols>
  <sheetData>
    <row r="1" spans="1:27" ht="17.25">
      <c r="A1" s="1" t="s">
        <v>0</v>
      </c>
      <c r="F1" s="3"/>
    </row>
    <row r="2" spans="1:27" ht="11.25" customHeight="1" thickBot="1">
      <c r="F2" s="3"/>
      <c r="AA2" s="4" t="s">
        <v>1</v>
      </c>
    </row>
    <row r="3" spans="1:27" ht="11.25" customHeight="1">
      <c r="A3" s="5" t="s">
        <v>2</v>
      </c>
      <c r="B3" s="6"/>
      <c r="C3" s="7"/>
      <c r="D3" s="8">
        <f>25-Y19</f>
        <v>40</v>
      </c>
      <c r="E3" s="9"/>
      <c r="G3" s="10" t="s">
        <v>3</v>
      </c>
      <c r="H3" s="11"/>
      <c r="I3" s="12"/>
      <c r="J3" s="13" t="s">
        <v>4</v>
      </c>
      <c r="K3" s="14"/>
      <c r="L3" s="14"/>
      <c r="M3" s="14"/>
      <c r="N3" s="14"/>
      <c r="O3" s="15"/>
      <c r="P3" s="16"/>
      <c r="R3" s="17" t="s">
        <v>5</v>
      </c>
      <c r="S3" s="18"/>
      <c r="T3" s="18"/>
      <c r="U3" s="18"/>
      <c r="V3" s="18"/>
      <c r="W3" s="18"/>
      <c r="X3" s="18"/>
      <c r="Y3" s="19" t="s">
        <v>6</v>
      </c>
      <c r="AA3" s="20">
        <f>L27+L30</f>
        <v>9</v>
      </c>
    </row>
    <row r="4" spans="1:27" ht="11.25" customHeight="1">
      <c r="A4" s="21"/>
      <c r="B4" s="22"/>
      <c r="C4" s="23"/>
      <c r="D4" s="24"/>
      <c r="E4" s="25"/>
      <c r="G4" s="26" t="s">
        <v>7</v>
      </c>
      <c r="H4" s="27"/>
      <c r="I4" s="28"/>
      <c r="J4" s="29"/>
      <c r="K4" s="30"/>
      <c r="L4" s="30"/>
      <c r="M4" s="30"/>
      <c r="N4" s="30"/>
      <c r="O4" s="31"/>
      <c r="P4" s="32"/>
      <c r="R4" s="33" t="s">
        <v>8</v>
      </c>
      <c r="S4" s="34"/>
      <c r="T4" s="34"/>
      <c r="U4" s="34"/>
      <c r="V4" s="34"/>
      <c r="W4" s="34"/>
      <c r="X4" s="34"/>
      <c r="Y4" s="35"/>
      <c r="AA4" s="4" t="s">
        <v>9</v>
      </c>
    </row>
    <row r="5" spans="1:27" ht="11.25" customHeight="1">
      <c r="A5" s="36" t="s">
        <v>10</v>
      </c>
      <c r="B5" s="37"/>
      <c r="C5" s="38"/>
      <c r="D5" s="39">
        <f>VLOOKUP(H19,[1]data!A2:J6,3)-SUM(G25:G32)</f>
        <v>0</v>
      </c>
      <c r="E5" s="40"/>
      <c r="G5" s="26" t="s">
        <v>11</v>
      </c>
      <c r="H5" s="27"/>
      <c r="I5" s="28"/>
      <c r="J5" s="41" t="s">
        <v>107</v>
      </c>
      <c r="K5" s="42"/>
      <c r="L5" s="42"/>
      <c r="M5" s="42"/>
      <c r="N5" s="42"/>
      <c r="O5" s="43"/>
      <c r="P5" s="32"/>
      <c r="Q5" s="44"/>
      <c r="R5" s="45"/>
      <c r="S5" s="46"/>
      <c r="T5" s="46"/>
      <c r="U5" s="46"/>
      <c r="V5" s="46"/>
      <c r="W5" s="46"/>
      <c r="X5" s="46"/>
      <c r="Y5" s="35"/>
      <c r="AA5" s="47">
        <f>AA3+L32</f>
        <v>15</v>
      </c>
    </row>
    <row r="6" spans="1:27" ht="11.25" customHeight="1">
      <c r="A6" s="21"/>
      <c r="B6" s="22"/>
      <c r="C6" s="23"/>
      <c r="D6" s="24"/>
      <c r="E6" s="25"/>
      <c r="G6" s="26" t="s">
        <v>12</v>
      </c>
      <c r="H6" s="27"/>
      <c r="I6" s="28"/>
      <c r="J6" s="48" t="s">
        <v>13</v>
      </c>
      <c r="K6" s="49"/>
      <c r="L6" s="49"/>
      <c r="M6" s="49"/>
      <c r="N6" s="49"/>
      <c r="O6" s="50"/>
      <c r="P6" s="32"/>
      <c r="Q6" s="44"/>
      <c r="R6" s="45"/>
      <c r="S6" s="46"/>
      <c r="T6" s="46"/>
      <c r="U6" s="46"/>
      <c r="V6" s="46"/>
      <c r="W6" s="46"/>
      <c r="X6" s="46"/>
      <c r="Y6" s="35"/>
      <c r="AA6" s="4" t="s">
        <v>14</v>
      </c>
    </row>
    <row r="7" spans="1:27" ht="11.25" customHeight="1">
      <c r="A7" s="36" t="s">
        <v>15</v>
      </c>
      <c r="B7" s="37"/>
      <c r="C7" s="38"/>
      <c r="D7" s="51">
        <f>VLOOKUP(H18,[1]data!A28:B44,2)-(G33+G34)</f>
        <v>0</v>
      </c>
      <c r="E7" s="52"/>
      <c r="G7" s="26" t="s">
        <v>16</v>
      </c>
      <c r="H7" s="27"/>
      <c r="I7" s="28"/>
      <c r="J7" s="53"/>
      <c r="K7" s="54"/>
      <c r="L7" s="54"/>
      <c r="M7" s="54"/>
      <c r="N7" s="54"/>
      <c r="O7" s="55"/>
      <c r="P7" s="32"/>
      <c r="Q7" s="44"/>
      <c r="R7" s="56"/>
      <c r="S7" s="46"/>
      <c r="T7" s="46"/>
      <c r="U7" s="46"/>
      <c r="V7" s="46"/>
      <c r="W7" s="46"/>
      <c r="X7" s="46"/>
      <c r="Y7" s="35"/>
      <c r="AA7" s="47" t="s">
        <v>17</v>
      </c>
    </row>
    <row r="8" spans="1:27" ht="11.25" customHeight="1">
      <c r="A8" s="21"/>
      <c r="B8" s="22"/>
      <c r="C8" s="23"/>
      <c r="D8" s="57"/>
      <c r="E8" s="58"/>
      <c r="G8" s="59" t="s">
        <v>18</v>
      </c>
      <c r="H8" s="60"/>
      <c r="I8" s="61"/>
      <c r="J8" s="62">
        <f>ROUNDDOWN(D20/10-ROUNDDOWN(J11,0),0)</f>
        <v>0</v>
      </c>
      <c r="K8" s="63"/>
      <c r="L8" s="63"/>
      <c r="M8" s="63"/>
      <c r="N8" s="63"/>
      <c r="O8" s="64"/>
      <c r="P8" s="32"/>
      <c r="Q8" s="44"/>
      <c r="R8" s="56"/>
      <c r="S8" s="46"/>
      <c r="T8" s="46"/>
      <c r="U8" s="46"/>
      <c r="V8" s="46"/>
      <c r="W8" s="46"/>
      <c r="X8" s="46"/>
      <c r="Y8" s="35"/>
      <c r="AA8" s="4" t="s">
        <v>19</v>
      </c>
    </row>
    <row r="9" spans="1:27" ht="11.25" customHeight="1">
      <c r="A9" s="36" t="s">
        <v>20</v>
      </c>
      <c r="B9" s="37"/>
      <c r="C9" s="38"/>
      <c r="D9" s="65">
        <f>VLOOKUP(H22,[1]data!A2:J6,6)+Y17*2000-[1]装備品!D155-[1]装備品!D157</f>
        <v>71500</v>
      </c>
      <c r="E9" s="66"/>
      <c r="G9" s="59" t="s">
        <v>21</v>
      </c>
      <c r="H9" s="60"/>
      <c r="I9" s="61"/>
      <c r="J9" s="62">
        <f>J12-J11/2</f>
        <v>0</v>
      </c>
      <c r="K9" s="63"/>
      <c r="L9" s="63"/>
      <c r="M9" s="63"/>
      <c r="N9" s="63"/>
      <c r="O9" s="64"/>
      <c r="P9" s="32"/>
      <c r="Q9" s="44"/>
      <c r="R9" s="56"/>
      <c r="S9" s="46"/>
      <c r="T9" s="46"/>
      <c r="U9" s="46"/>
      <c r="V9" s="46"/>
      <c r="W9" s="46"/>
      <c r="X9" s="46"/>
      <c r="Y9" s="35"/>
      <c r="AA9" s="47">
        <f>L25</f>
        <v>3</v>
      </c>
    </row>
    <row r="10" spans="1:27" ht="11.25" customHeight="1">
      <c r="A10" s="21"/>
      <c r="B10" s="22"/>
      <c r="C10" s="23"/>
      <c r="D10" s="67"/>
      <c r="E10" s="68"/>
      <c r="G10" s="26" t="s">
        <v>22</v>
      </c>
      <c r="H10" s="27"/>
      <c r="I10" s="28"/>
      <c r="J10" s="69">
        <f>ROUNDDOWN(SUM(J8+J9)/3,0)</f>
        <v>0</v>
      </c>
      <c r="K10" s="70"/>
      <c r="L10" s="70"/>
      <c r="M10" s="70"/>
      <c r="N10" s="70"/>
      <c r="O10" s="71"/>
      <c r="P10" s="32"/>
      <c r="Q10" s="44"/>
      <c r="R10" s="56"/>
      <c r="S10" s="46"/>
      <c r="T10" s="46"/>
      <c r="U10" s="46"/>
      <c r="V10" s="46"/>
      <c r="W10" s="46"/>
      <c r="X10" s="46"/>
      <c r="Y10" s="35"/>
      <c r="AA10" s="4" t="s">
        <v>23</v>
      </c>
    </row>
    <row r="11" spans="1:27" ht="11.25" customHeight="1">
      <c r="A11" s="36" t="s">
        <v>24</v>
      </c>
      <c r="B11" s="37"/>
      <c r="C11" s="38"/>
      <c r="D11" s="51">
        <f>L29*3+Y18-Y37</f>
        <v>15</v>
      </c>
      <c r="E11" s="52"/>
      <c r="G11" s="26" t="s">
        <v>25</v>
      </c>
      <c r="H11" s="27"/>
      <c r="I11" s="28"/>
      <c r="J11" s="53">
        <v>0</v>
      </c>
      <c r="K11" s="54"/>
      <c r="L11" s="54"/>
      <c r="M11" s="54"/>
      <c r="N11" s="54"/>
      <c r="O11" s="55"/>
      <c r="P11" s="32"/>
      <c r="Q11" s="44"/>
      <c r="R11" s="56"/>
      <c r="S11" s="46"/>
      <c r="T11" s="46"/>
      <c r="U11" s="46"/>
      <c r="V11" s="46"/>
      <c r="W11" s="46"/>
      <c r="X11" s="46"/>
      <c r="Y11" s="35"/>
      <c r="AA11" s="47">
        <f>L32</f>
        <v>6</v>
      </c>
    </row>
    <row r="12" spans="1:27" ht="11.25" customHeight="1">
      <c r="A12" s="21"/>
      <c r="B12" s="22"/>
      <c r="C12" s="23"/>
      <c r="D12" s="57"/>
      <c r="E12" s="58"/>
      <c r="G12" s="26" t="s">
        <v>26</v>
      </c>
      <c r="H12" s="27"/>
      <c r="I12" s="28"/>
      <c r="J12" s="53">
        <v>0</v>
      </c>
      <c r="K12" s="54"/>
      <c r="L12" s="54"/>
      <c r="M12" s="54"/>
      <c r="N12" s="54"/>
      <c r="O12" s="55"/>
      <c r="P12" s="32"/>
      <c r="Q12" s="44"/>
      <c r="R12" s="72"/>
      <c r="S12" s="73"/>
      <c r="T12" s="73"/>
      <c r="U12" s="73"/>
      <c r="V12" s="73"/>
      <c r="W12" s="73"/>
      <c r="X12" s="73"/>
      <c r="Y12" s="74"/>
      <c r="AA12" s="4" t="s">
        <v>27</v>
      </c>
    </row>
    <row r="13" spans="1:27" ht="11.25" customHeight="1">
      <c r="A13" s="36" t="s">
        <v>28</v>
      </c>
      <c r="B13" s="37"/>
      <c r="C13" s="38"/>
      <c r="D13" s="39">
        <f>VLOOKUP(H21,[1]data!A1:J6,5)-[1]技能!M27</f>
        <v>0</v>
      </c>
      <c r="E13" s="40"/>
      <c r="G13" s="75" t="s">
        <v>29</v>
      </c>
      <c r="H13" s="76"/>
      <c r="I13" s="76"/>
      <c r="J13" s="77"/>
      <c r="K13" s="77"/>
      <c r="L13" s="77"/>
      <c r="M13" s="77"/>
      <c r="N13" s="77"/>
      <c r="O13" s="78"/>
      <c r="P13" s="32"/>
      <c r="Q13" s="44"/>
      <c r="R13" s="79"/>
      <c r="S13" s="80"/>
      <c r="T13" s="80"/>
      <c r="U13" s="80"/>
      <c r="V13" s="80"/>
      <c r="W13" s="80"/>
      <c r="X13" s="80"/>
      <c r="Y13" s="81"/>
      <c r="AA13" s="82">
        <f>L32+L31</f>
        <v>7</v>
      </c>
    </row>
    <row r="14" spans="1:27" ht="11.25" customHeight="1">
      <c r="A14" s="21"/>
      <c r="B14" s="22"/>
      <c r="C14" s="23"/>
      <c r="D14" s="24"/>
      <c r="E14" s="25"/>
      <c r="G14" s="83" t="s">
        <v>30</v>
      </c>
      <c r="H14" s="84"/>
      <c r="I14" s="84"/>
      <c r="J14" s="85" t="s">
        <v>31</v>
      </c>
      <c r="K14" s="85"/>
      <c r="L14" s="85"/>
      <c r="M14" s="85"/>
      <c r="N14" s="85"/>
      <c r="O14" s="86"/>
      <c r="P14" s="32"/>
      <c r="Q14" s="44"/>
      <c r="R14" s="79"/>
      <c r="S14" s="80"/>
      <c r="T14" s="80"/>
      <c r="U14" s="80"/>
      <c r="V14" s="80"/>
      <c r="W14" s="80"/>
      <c r="X14" s="80"/>
      <c r="Y14" s="81"/>
      <c r="Z14" s="44"/>
      <c r="AA14" s="4" t="s">
        <v>32</v>
      </c>
    </row>
    <row r="15" spans="1:27" ht="11.25" customHeight="1" thickBot="1">
      <c r="A15" s="36" t="s">
        <v>33</v>
      </c>
      <c r="B15" s="37"/>
      <c r="C15" s="38"/>
      <c r="D15" s="39">
        <f>VLOOKUP(H21,[1]data!A2:J6,7)-[1]技能!P27</f>
        <v>0</v>
      </c>
      <c r="E15" s="40"/>
      <c r="G15" s="87" t="s">
        <v>34</v>
      </c>
      <c r="H15" s="88"/>
      <c r="I15" s="88"/>
      <c r="J15" s="89">
        <f>VLOOKUP(J14,[1]種族!A23:D28,2,TRUE)</f>
        <v>2000</v>
      </c>
      <c r="K15" s="89"/>
      <c r="L15" s="89"/>
      <c r="M15" s="89"/>
      <c r="N15" s="89"/>
      <c r="O15" s="90"/>
      <c r="P15" s="32"/>
      <c r="Q15" s="44"/>
      <c r="R15" s="79" t="s">
        <v>35</v>
      </c>
      <c r="S15" s="80"/>
      <c r="T15" s="80"/>
      <c r="U15" s="80"/>
      <c r="V15" s="80"/>
      <c r="W15" s="80"/>
      <c r="X15" s="80"/>
      <c r="Y15" s="81">
        <v>-15</v>
      </c>
      <c r="AA15" s="82">
        <f>L32+L31</f>
        <v>7</v>
      </c>
    </row>
    <row r="16" spans="1:27" ht="11.25" customHeight="1">
      <c r="A16" s="21"/>
      <c r="B16" s="22"/>
      <c r="C16" s="23"/>
      <c r="D16" s="24"/>
      <c r="E16" s="25"/>
      <c r="G16" s="91"/>
      <c r="H16" s="91"/>
      <c r="I16" s="91"/>
      <c r="J16" s="92"/>
      <c r="K16" s="92"/>
      <c r="L16" s="92"/>
      <c r="M16" s="92"/>
      <c r="N16" s="92"/>
      <c r="O16" s="92"/>
      <c r="P16" s="32"/>
      <c r="Q16" s="44"/>
      <c r="R16" s="93" t="s">
        <v>36</v>
      </c>
      <c r="S16" s="94"/>
      <c r="T16" s="94"/>
      <c r="U16" s="94"/>
      <c r="V16" s="94"/>
      <c r="W16" s="94"/>
      <c r="X16" s="94"/>
      <c r="Y16" s="95">
        <v>-10</v>
      </c>
      <c r="AA16" s="4" t="s">
        <v>37</v>
      </c>
    </row>
    <row r="17" spans="1:34" ht="11.25" customHeight="1" thickBot="1">
      <c r="A17" s="36" t="s">
        <v>38</v>
      </c>
      <c r="B17" s="37"/>
      <c r="C17" s="38"/>
      <c r="D17" s="39">
        <f>(L30+L31)*2-[1]技能!M28</f>
        <v>12</v>
      </c>
      <c r="E17" s="40"/>
      <c r="G17" s="96"/>
      <c r="H17" s="96"/>
      <c r="I17" s="96"/>
      <c r="J17" s="97"/>
      <c r="K17" s="97"/>
      <c r="L17" s="97"/>
      <c r="M17" s="97"/>
      <c r="N17" s="97"/>
      <c r="O17" s="97"/>
      <c r="P17" s="32"/>
      <c r="R17" s="98" t="s">
        <v>39</v>
      </c>
      <c r="S17" s="99"/>
      <c r="T17" s="99"/>
      <c r="U17" s="99"/>
      <c r="V17" s="99"/>
      <c r="W17" s="99"/>
      <c r="X17" s="99"/>
      <c r="Y17" s="100">
        <v>10</v>
      </c>
      <c r="AA17" s="47">
        <f>L32+L30</f>
        <v>11</v>
      </c>
    </row>
    <row r="18" spans="1:34" ht="11.25" customHeight="1">
      <c r="A18" s="21"/>
      <c r="B18" s="22"/>
      <c r="C18" s="23"/>
      <c r="D18" s="24"/>
      <c r="E18" s="25"/>
      <c r="G18" s="101" t="s">
        <v>40</v>
      </c>
      <c r="H18" s="102" t="s">
        <v>41</v>
      </c>
      <c r="I18" s="103"/>
      <c r="J18" s="104"/>
      <c r="K18" s="105"/>
      <c r="L18" s="104"/>
      <c r="M18" s="104"/>
      <c r="N18" s="104"/>
      <c r="O18" s="104"/>
      <c r="P18" s="32"/>
      <c r="R18" s="98" t="s">
        <v>42</v>
      </c>
      <c r="S18" s="99"/>
      <c r="T18" s="99"/>
      <c r="U18" s="99"/>
      <c r="V18" s="99"/>
      <c r="W18" s="99"/>
      <c r="X18" s="99"/>
      <c r="Y18" s="100">
        <v>0</v>
      </c>
      <c r="AA18" s="4" t="s">
        <v>43</v>
      </c>
    </row>
    <row r="19" spans="1:34" ht="18" thickBot="1">
      <c r="A19" s="106" t="s">
        <v>44</v>
      </c>
      <c r="B19" s="107"/>
      <c r="C19" s="107"/>
      <c r="D19" s="108">
        <f>AB57-AE57</f>
        <v>0</v>
      </c>
      <c r="E19" s="109"/>
      <c r="G19" s="110" t="s">
        <v>45</v>
      </c>
      <c r="H19" s="111" t="s">
        <v>46</v>
      </c>
      <c r="I19" s="96"/>
      <c r="J19" s="112"/>
      <c r="K19" s="113"/>
      <c r="L19" s="114" t="s">
        <v>47</v>
      </c>
      <c r="M19" s="115"/>
      <c r="N19" s="116">
        <f>L26*2</f>
        <v>6</v>
      </c>
      <c r="O19" s="112"/>
      <c r="P19" s="32"/>
      <c r="R19" s="117" t="s">
        <v>48</v>
      </c>
      <c r="S19" s="118"/>
      <c r="T19" s="118"/>
      <c r="U19" s="118"/>
      <c r="V19" s="118"/>
      <c r="W19" s="118"/>
      <c r="X19" s="118"/>
      <c r="Y19" s="119">
        <f>SUM(Y4:Y18)</f>
        <v>-15</v>
      </c>
      <c r="AA19" s="82">
        <f>L32+L31</f>
        <v>7</v>
      </c>
    </row>
    <row r="20" spans="1:34" ht="17.25">
      <c r="A20" s="120" t="s">
        <v>49</v>
      </c>
      <c r="B20" s="107"/>
      <c r="C20" s="107"/>
      <c r="D20" s="121">
        <f>AC57</f>
        <v>0</v>
      </c>
      <c r="E20" s="122"/>
      <c r="G20" s="123" t="s">
        <v>50</v>
      </c>
      <c r="H20" s="111" t="s">
        <v>51</v>
      </c>
      <c r="K20" s="124"/>
      <c r="L20" s="125" t="s">
        <v>52</v>
      </c>
      <c r="M20" s="115"/>
      <c r="N20" s="116">
        <f>L26*4</f>
        <v>12</v>
      </c>
      <c r="P20" s="44"/>
      <c r="AA20" s="4" t="s">
        <v>53</v>
      </c>
    </row>
    <row r="21" spans="1:34" ht="18" thickBot="1">
      <c r="A21" s="126" t="s">
        <v>54</v>
      </c>
      <c r="B21" s="127"/>
      <c r="C21" s="127"/>
      <c r="D21" s="128">
        <f>D3+AC57-AG57</f>
        <v>40</v>
      </c>
      <c r="E21" s="129"/>
      <c r="G21" s="123" t="s">
        <v>55</v>
      </c>
      <c r="H21" s="111" t="s">
        <v>46</v>
      </c>
      <c r="K21" s="130"/>
      <c r="R21" s="131"/>
      <c r="S21" s="132"/>
      <c r="T21" s="132"/>
      <c r="U21" s="132"/>
      <c r="AA21" s="47">
        <f>L25+L28</f>
        <v>4</v>
      </c>
    </row>
    <row r="22" spans="1:34" ht="18" thickBot="1">
      <c r="A22" s="96"/>
      <c r="B22" s="96"/>
      <c r="C22" s="96"/>
      <c r="D22" s="133"/>
      <c r="E22" s="133"/>
      <c r="G22" s="134" t="s">
        <v>56</v>
      </c>
      <c r="H22" s="135" t="s">
        <v>57</v>
      </c>
      <c r="K22" s="130"/>
      <c r="L22" s="2" t="s">
        <v>58</v>
      </c>
      <c r="AD22" s="136" t="s">
        <v>59</v>
      </c>
      <c r="AE22" s="137"/>
      <c r="AF22" s="137"/>
      <c r="AG22" s="137"/>
      <c r="AH22" s="138"/>
    </row>
    <row r="23" spans="1:34" ht="12" thickBot="1">
      <c r="AA23" s="139" t="s">
        <v>60</v>
      </c>
      <c r="AB23" s="139" t="s">
        <v>61</v>
      </c>
      <c r="AC23" s="140" t="s">
        <v>62</v>
      </c>
      <c r="AD23" s="139" t="s">
        <v>63</v>
      </c>
      <c r="AE23" s="139" t="s">
        <v>64</v>
      </c>
      <c r="AF23" s="139" t="s">
        <v>65</v>
      </c>
      <c r="AG23" s="139" t="s">
        <v>66</v>
      </c>
      <c r="AH23" s="139" t="s">
        <v>67</v>
      </c>
    </row>
    <row r="24" spans="1:34">
      <c r="A24" s="141" t="s">
        <v>68</v>
      </c>
      <c r="B24" s="14"/>
      <c r="C24" s="14"/>
      <c r="D24" s="142"/>
      <c r="E24" s="143" t="s">
        <v>69</v>
      </c>
      <c r="F24" s="143"/>
      <c r="G24" s="144"/>
      <c r="H24" s="145" t="s">
        <v>70</v>
      </c>
      <c r="I24" s="145"/>
      <c r="J24" s="145" t="s">
        <v>71</v>
      </c>
      <c r="K24" s="145"/>
      <c r="L24" s="146" t="s">
        <v>72</v>
      </c>
      <c r="M24" s="146"/>
      <c r="N24" s="147" t="s">
        <v>73</v>
      </c>
      <c r="O24" s="148" t="s">
        <v>74</v>
      </c>
      <c r="P24" s="149"/>
      <c r="Q24" s="149"/>
      <c r="R24" s="149"/>
      <c r="S24" s="149"/>
      <c r="T24" s="149"/>
      <c r="U24" s="150" t="s">
        <v>75</v>
      </c>
      <c r="V24" s="150"/>
      <c r="W24" s="150" t="s">
        <v>76</v>
      </c>
      <c r="X24" s="150"/>
      <c r="Y24" s="151" t="s">
        <v>77</v>
      </c>
      <c r="AA24" s="139" t="s">
        <v>78</v>
      </c>
      <c r="AB24" s="152">
        <v>0</v>
      </c>
      <c r="AC24" s="139">
        <v>0</v>
      </c>
      <c r="AD24" s="139"/>
      <c r="AE24" s="152"/>
      <c r="AF24" s="139"/>
      <c r="AG24" s="139"/>
      <c r="AH24" s="139"/>
    </row>
    <row r="25" spans="1:34">
      <c r="A25" s="153" t="s">
        <v>79</v>
      </c>
      <c r="B25" s="76" t="s">
        <v>80</v>
      </c>
      <c r="C25" s="76"/>
      <c r="D25" s="76"/>
      <c r="E25" s="154">
        <v>1</v>
      </c>
      <c r="F25" s="154"/>
      <c r="G25" s="155">
        <v>2</v>
      </c>
      <c r="H25" s="156">
        <f>[1]インプラント!Q56</f>
        <v>0</v>
      </c>
      <c r="I25" s="156"/>
      <c r="J25" s="156">
        <f>[1]魔術!M56</f>
        <v>0</v>
      </c>
      <c r="K25" s="156"/>
      <c r="L25" s="157">
        <f t="shared" ref="L25:L33" si="0">E25+H25+J25+G25</f>
        <v>3</v>
      </c>
      <c r="M25" s="157"/>
      <c r="N25" s="158" t="s">
        <v>81</v>
      </c>
      <c r="O25" s="159"/>
      <c r="P25" s="160"/>
      <c r="Q25" s="160"/>
      <c r="R25" s="160"/>
      <c r="S25" s="160"/>
      <c r="T25" s="160"/>
      <c r="U25" s="161"/>
      <c r="V25" s="161"/>
      <c r="W25" s="161"/>
      <c r="X25" s="161"/>
      <c r="Y25" s="162">
        <f>SUM(U25,W25)</f>
        <v>0</v>
      </c>
      <c r="AA25" s="139"/>
      <c r="AB25" s="152"/>
      <c r="AC25" s="139"/>
      <c r="AD25" s="139"/>
      <c r="AE25" s="152"/>
      <c r="AF25" s="139"/>
      <c r="AG25" s="139"/>
      <c r="AH25" s="139"/>
    </row>
    <row r="26" spans="1:34">
      <c r="A26" s="153"/>
      <c r="B26" s="76" t="s">
        <v>82</v>
      </c>
      <c r="C26" s="76"/>
      <c r="D26" s="76"/>
      <c r="E26" s="154">
        <v>1</v>
      </c>
      <c r="F26" s="154"/>
      <c r="G26" s="155">
        <v>2</v>
      </c>
      <c r="H26" s="156">
        <f>[1]インプラント!R56</f>
        <v>0</v>
      </c>
      <c r="I26" s="156"/>
      <c r="J26" s="156">
        <f>[1]魔術!N56</f>
        <v>0</v>
      </c>
      <c r="K26" s="156"/>
      <c r="L26" s="157">
        <f t="shared" si="0"/>
        <v>3</v>
      </c>
      <c r="M26" s="157"/>
      <c r="N26" s="163">
        <f>ROUNDUP((L28*2+L25+L27)/3,0)</f>
        <v>3</v>
      </c>
      <c r="O26" s="159"/>
      <c r="P26" s="160"/>
      <c r="Q26" s="160"/>
      <c r="R26" s="160"/>
      <c r="S26" s="160"/>
      <c r="T26" s="160"/>
      <c r="U26" s="161"/>
      <c r="V26" s="161"/>
      <c r="W26" s="161"/>
      <c r="X26" s="161"/>
      <c r="Y26" s="162">
        <f t="shared" ref="Y26:Y36" si="1">SUM(U26,W26)</f>
        <v>0</v>
      </c>
      <c r="AA26" s="139"/>
      <c r="AB26" s="152"/>
      <c r="AC26" s="139"/>
      <c r="AD26" s="139"/>
      <c r="AE26" s="152"/>
      <c r="AF26" s="139"/>
      <c r="AG26" s="139"/>
      <c r="AH26" s="139"/>
    </row>
    <row r="27" spans="1:34">
      <c r="A27" s="153"/>
      <c r="B27" s="76" t="s">
        <v>83</v>
      </c>
      <c r="C27" s="76"/>
      <c r="D27" s="76"/>
      <c r="E27" s="154">
        <v>1</v>
      </c>
      <c r="F27" s="154"/>
      <c r="G27" s="155">
        <v>3</v>
      </c>
      <c r="H27" s="156">
        <f>[1]インプラント!S56</f>
        <v>0</v>
      </c>
      <c r="I27" s="156"/>
      <c r="J27" s="156">
        <f>[1]魔術!O56</f>
        <v>0</v>
      </c>
      <c r="K27" s="156"/>
      <c r="L27" s="157">
        <f t="shared" si="0"/>
        <v>4</v>
      </c>
      <c r="M27" s="157"/>
      <c r="N27" s="164"/>
      <c r="O27" s="159"/>
      <c r="P27" s="160"/>
      <c r="Q27" s="160"/>
      <c r="R27" s="160"/>
      <c r="S27" s="160"/>
      <c r="T27" s="160"/>
      <c r="U27" s="161"/>
      <c r="V27" s="161"/>
      <c r="W27" s="161"/>
      <c r="X27" s="161"/>
      <c r="Y27" s="162">
        <f t="shared" si="1"/>
        <v>0</v>
      </c>
      <c r="AA27" s="139"/>
      <c r="AB27" s="152"/>
      <c r="AC27" s="139"/>
      <c r="AD27" s="139"/>
      <c r="AE27" s="152"/>
      <c r="AF27" s="139"/>
      <c r="AG27" s="139"/>
      <c r="AH27" s="139"/>
    </row>
    <row r="28" spans="1:34">
      <c r="A28" s="153"/>
      <c r="B28" s="76" t="s">
        <v>84</v>
      </c>
      <c r="C28" s="76"/>
      <c r="D28" s="76"/>
      <c r="E28" s="154">
        <v>1</v>
      </c>
      <c r="F28" s="154"/>
      <c r="G28" s="155"/>
      <c r="H28" s="156">
        <f>[1]インプラント!T56</f>
        <v>0</v>
      </c>
      <c r="I28" s="156"/>
      <c r="J28" s="156">
        <f>[1]魔術!P56</f>
        <v>0</v>
      </c>
      <c r="K28" s="156"/>
      <c r="L28" s="157">
        <f t="shared" si="0"/>
        <v>1</v>
      </c>
      <c r="M28" s="157"/>
      <c r="N28" s="164"/>
      <c r="O28" s="159"/>
      <c r="P28" s="160"/>
      <c r="Q28" s="160"/>
      <c r="R28" s="160"/>
      <c r="S28" s="160"/>
      <c r="T28" s="160"/>
      <c r="U28" s="161"/>
      <c r="V28" s="161"/>
      <c r="W28" s="161"/>
      <c r="X28" s="161"/>
      <c r="Y28" s="162">
        <f t="shared" si="1"/>
        <v>0</v>
      </c>
      <c r="AA28" s="139"/>
      <c r="AB28" s="152"/>
      <c r="AC28" s="139"/>
      <c r="AD28" s="139"/>
      <c r="AE28" s="152"/>
      <c r="AF28" s="139"/>
      <c r="AG28" s="139"/>
      <c r="AH28" s="139"/>
    </row>
    <row r="29" spans="1:34">
      <c r="A29" s="153" t="s">
        <v>85</v>
      </c>
      <c r="B29" s="76" t="s">
        <v>86</v>
      </c>
      <c r="C29" s="76"/>
      <c r="D29" s="76"/>
      <c r="E29" s="154">
        <v>1</v>
      </c>
      <c r="F29" s="154"/>
      <c r="G29" s="155">
        <v>4</v>
      </c>
      <c r="H29" s="156">
        <f>[1]インプラント!U56</f>
        <v>0</v>
      </c>
      <c r="I29" s="156"/>
      <c r="J29" s="156">
        <f>[1]魔術!Q56</f>
        <v>0</v>
      </c>
      <c r="K29" s="156"/>
      <c r="L29" s="157">
        <f t="shared" si="0"/>
        <v>5</v>
      </c>
      <c r="M29" s="157"/>
      <c r="N29" s="158" t="s">
        <v>87</v>
      </c>
      <c r="O29" s="159"/>
      <c r="P29" s="160"/>
      <c r="Q29" s="160"/>
      <c r="R29" s="160"/>
      <c r="S29" s="160"/>
      <c r="T29" s="160"/>
      <c r="U29" s="161"/>
      <c r="V29" s="161"/>
      <c r="W29" s="161"/>
      <c r="X29" s="161"/>
      <c r="Y29" s="162">
        <f t="shared" si="1"/>
        <v>0</v>
      </c>
      <c r="AA29" s="139"/>
      <c r="AB29" s="152"/>
      <c r="AC29" s="139"/>
      <c r="AD29" s="139"/>
      <c r="AE29" s="152"/>
      <c r="AF29" s="139"/>
      <c r="AG29" s="139"/>
      <c r="AH29" s="139"/>
    </row>
    <row r="30" spans="1:34">
      <c r="A30" s="153"/>
      <c r="B30" s="76" t="s">
        <v>88</v>
      </c>
      <c r="C30" s="76"/>
      <c r="D30" s="76"/>
      <c r="E30" s="154">
        <v>1</v>
      </c>
      <c r="F30" s="154"/>
      <c r="G30" s="155">
        <v>4</v>
      </c>
      <c r="H30" s="156">
        <f>[1]インプラント!V56</f>
        <v>0</v>
      </c>
      <c r="I30" s="156"/>
      <c r="J30" s="156">
        <f>[1]魔術!R56</f>
        <v>0</v>
      </c>
      <c r="K30" s="156"/>
      <c r="L30" s="157">
        <f t="shared" si="0"/>
        <v>5</v>
      </c>
      <c r="M30" s="157"/>
      <c r="N30" s="163">
        <f>ROUNDUP((L31*2+L30+L32)/3,0)</f>
        <v>5</v>
      </c>
      <c r="O30" s="159"/>
      <c r="P30" s="160"/>
      <c r="Q30" s="160"/>
      <c r="R30" s="160"/>
      <c r="S30" s="160"/>
      <c r="T30" s="160"/>
      <c r="U30" s="161"/>
      <c r="V30" s="161"/>
      <c r="W30" s="161"/>
      <c r="X30" s="161"/>
      <c r="Y30" s="162">
        <f t="shared" si="1"/>
        <v>0</v>
      </c>
      <c r="AA30" s="139"/>
      <c r="AB30" s="152"/>
      <c r="AC30" s="139"/>
      <c r="AD30" s="139"/>
      <c r="AE30" s="152"/>
      <c r="AF30" s="139"/>
      <c r="AG30" s="139"/>
      <c r="AH30" s="139"/>
    </row>
    <row r="31" spans="1:34">
      <c r="A31" s="153"/>
      <c r="B31" s="76" t="s">
        <v>89</v>
      </c>
      <c r="C31" s="76"/>
      <c r="D31" s="76"/>
      <c r="E31" s="154">
        <v>1</v>
      </c>
      <c r="F31" s="154"/>
      <c r="G31" s="155"/>
      <c r="H31" s="156">
        <f>[1]インプラント!W56</f>
        <v>0</v>
      </c>
      <c r="I31" s="156"/>
      <c r="J31" s="156">
        <f>[1]魔術!S56</f>
        <v>0</v>
      </c>
      <c r="K31" s="156"/>
      <c r="L31" s="157">
        <f t="shared" si="0"/>
        <v>1</v>
      </c>
      <c r="M31" s="157"/>
      <c r="N31" s="164"/>
      <c r="O31" s="159"/>
      <c r="P31" s="160"/>
      <c r="Q31" s="160"/>
      <c r="R31" s="160"/>
      <c r="S31" s="160"/>
      <c r="T31" s="160"/>
      <c r="U31" s="161"/>
      <c r="V31" s="161"/>
      <c r="W31" s="161"/>
      <c r="X31" s="161"/>
      <c r="Y31" s="162">
        <f t="shared" si="1"/>
        <v>0</v>
      </c>
      <c r="AA31" s="139"/>
      <c r="AB31" s="152"/>
      <c r="AC31" s="139"/>
      <c r="AD31" s="139"/>
      <c r="AE31" s="152"/>
      <c r="AF31" s="139"/>
      <c r="AG31" s="139"/>
      <c r="AH31" s="139"/>
    </row>
    <row r="32" spans="1:34">
      <c r="A32" s="153"/>
      <c r="B32" s="76" t="s">
        <v>90</v>
      </c>
      <c r="C32" s="76"/>
      <c r="D32" s="76"/>
      <c r="E32" s="154">
        <v>1</v>
      </c>
      <c r="F32" s="154"/>
      <c r="G32" s="155">
        <v>5</v>
      </c>
      <c r="H32" s="156">
        <f>[1]インプラント!X56</f>
        <v>0</v>
      </c>
      <c r="I32" s="156"/>
      <c r="J32" s="156">
        <f>[1]魔術!T56</f>
        <v>0</v>
      </c>
      <c r="K32" s="156"/>
      <c r="L32" s="157">
        <f t="shared" si="0"/>
        <v>6</v>
      </c>
      <c r="M32" s="157"/>
      <c r="N32" s="164"/>
      <c r="O32" s="159"/>
      <c r="P32" s="160"/>
      <c r="Q32" s="160"/>
      <c r="R32" s="160"/>
      <c r="S32" s="160"/>
      <c r="T32" s="160"/>
      <c r="U32" s="161"/>
      <c r="V32" s="161"/>
      <c r="W32" s="161"/>
      <c r="X32" s="161"/>
      <c r="Y32" s="162">
        <f t="shared" si="1"/>
        <v>0</v>
      </c>
      <c r="AA32" s="139"/>
      <c r="AB32" s="152"/>
      <c r="AC32" s="139"/>
      <c r="AD32" s="139"/>
      <c r="AE32" s="152"/>
      <c r="AF32" s="139"/>
      <c r="AG32" s="139"/>
      <c r="AH32" s="139"/>
    </row>
    <row r="33" spans="1:34">
      <c r="A33" s="153" t="s">
        <v>91</v>
      </c>
      <c r="B33" s="76" t="s">
        <v>92</v>
      </c>
      <c r="C33" s="76"/>
      <c r="D33" s="76"/>
      <c r="E33" s="154">
        <v>2</v>
      </c>
      <c r="F33" s="154"/>
      <c r="G33" s="155">
        <v>1</v>
      </c>
      <c r="H33" s="165"/>
      <c r="I33" s="165"/>
      <c r="J33" s="165"/>
      <c r="K33" s="165"/>
      <c r="L33" s="157">
        <f t="shared" si="0"/>
        <v>3</v>
      </c>
      <c r="M33" s="157"/>
      <c r="N33" s="158" t="s">
        <v>93</v>
      </c>
      <c r="O33" s="159"/>
      <c r="P33" s="160"/>
      <c r="Q33" s="160"/>
      <c r="R33" s="160"/>
      <c r="S33" s="160"/>
      <c r="T33" s="160"/>
      <c r="U33" s="161"/>
      <c r="V33" s="161"/>
      <c r="W33" s="161"/>
      <c r="X33" s="161"/>
      <c r="Y33" s="162">
        <f t="shared" si="1"/>
        <v>0</v>
      </c>
      <c r="AA33" s="139"/>
      <c r="AB33" s="152"/>
      <c r="AC33" s="139"/>
      <c r="AD33" s="139"/>
      <c r="AE33" s="152"/>
      <c r="AF33" s="139"/>
      <c r="AG33" s="139"/>
      <c r="AH33" s="139"/>
    </row>
    <row r="34" spans="1:34">
      <c r="A34" s="153"/>
      <c r="B34" s="76" t="s">
        <v>94</v>
      </c>
      <c r="C34" s="76"/>
      <c r="D34" s="76"/>
      <c r="E34" s="156">
        <f>VLOOKUP(H20,[1]data!J10:K19,2)</f>
        <v>0</v>
      </c>
      <c r="F34" s="156"/>
      <c r="G34" s="155"/>
      <c r="H34" s="156">
        <f>ROUNDUP(H35*-1,0)</f>
        <v>-4</v>
      </c>
      <c r="I34" s="156"/>
      <c r="J34" s="156">
        <v>0</v>
      </c>
      <c r="K34" s="156"/>
      <c r="L34" s="166">
        <f>E34+H34+G34</f>
        <v>-4</v>
      </c>
      <c r="M34" s="166"/>
      <c r="N34" s="163">
        <f>ROUNDUP((L29*2+L32+L35)/3,0)</f>
        <v>7</v>
      </c>
      <c r="O34" s="159"/>
      <c r="P34" s="160"/>
      <c r="Q34" s="160"/>
      <c r="R34" s="160"/>
      <c r="S34" s="160"/>
      <c r="T34" s="160"/>
      <c r="U34" s="161"/>
      <c r="V34" s="161"/>
      <c r="W34" s="161"/>
      <c r="X34" s="161"/>
      <c r="Y34" s="162">
        <f t="shared" si="1"/>
        <v>0</v>
      </c>
      <c r="AA34" s="139"/>
      <c r="AB34" s="152"/>
      <c r="AC34" s="139"/>
      <c r="AD34" s="139"/>
      <c r="AE34" s="152"/>
      <c r="AF34" s="139"/>
      <c r="AG34" s="139"/>
      <c r="AH34" s="139"/>
    </row>
    <row r="35" spans="1:34">
      <c r="A35" s="153"/>
      <c r="B35" s="76" t="s">
        <v>95</v>
      </c>
      <c r="C35" s="76"/>
      <c r="D35" s="76"/>
      <c r="E35" s="167">
        <v>6</v>
      </c>
      <c r="F35" s="167"/>
      <c r="G35" s="168"/>
      <c r="H35" s="156">
        <f>[1]インプラント!J3</f>
        <v>3.9</v>
      </c>
      <c r="I35" s="156"/>
      <c r="J35" s="165"/>
      <c r="K35" s="165"/>
      <c r="L35" s="169">
        <f>E35-H35</f>
        <v>2.1</v>
      </c>
      <c r="M35" s="169"/>
      <c r="N35" s="164"/>
      <c r="O35" s="159"/>
      <c r="P35" s="160"/>
      <c r="Q35" s="160"/>
      <c r="R35" s="160"/>
      <c r="S35" s="160"/>
      <c r="T35" s="160"/>
      <c r="U35" s="161"/>
      <c r="V35" s="161"/>
      <c r="W35" s="161"/>
      <c r="X35" s="161"/>
      <c r="Y35" s="162">
        <f t="shared" si="1"/>
        <v>0</v>
      </c>
      <c r="AA35" s="139"/>
      <c r="AB35" s="152"/>
      <c r="AC35" s="139"/>
      <c r="AD35" s="139"/>
      <c r="AE35" s="152"/>
      <c r="AF35" s="139"/>
      <c r="AG35" s="139"/>
      <c r="AH35" s="139"/>
    </row>
    <row r="36" spans="1:34" ht="12" thickBot="1">
      <c r="A36" s="170"/>
      <c r="B36" s="171" t="s">
        <v>96</v>
      </c>
      <c r="C36" s="171"/>
      <c r="D36" s="171"/>
      <c r="E36" s="172">
        <f>E27+E30</f>
        <v>2</v>
      </c>
      <c r="F36" s="172"/>
      <c r="G36" s="173"/>
      <c r="H36" s="174">
        <f>[1]インプラント!AA56</f>
        <v>0</v>
      </c>
      <c r="I36" s="174"/>
      <c r="J36" s="174">
        <f>[1]魔術!U56</f>
        <v>0</v>
      </c>
      <c r="K36" s="174"/>
      <c r="L36" s="175">
        <f>L27+L30+MAX(H36:K36)</f>
        <v>9</v>
      </c>
      <c r="M36" s="175"/>
      <c r="N36" s="176"/>
      <c r="O36" s="177"/>
      <c r="P36" s="178"/>
      <c r="Q36" s="178"/>
      <c r="R36" s="178"/>
      <c r="S36" s="178"/>
      <c r="T36" s="178"/>
      <c r="U36" s="179"/>
      <c r="V36" s="179"/>
      <c r="W36" s="179"/>
      <c r="X36" s="179"/>
      <c r="Y36" s="180">
        <f t="shared" si="1"/>
        <v>0</v>
      </c>
      <c r="AA36" s="139"/>
      <c r="AB36" s="152"/>
      <c r="AC36" s="139"/>
      <c r="AD36" s="139"/>
      <c r="AE36" s="152"/>
      <c r="AF36" s="139"/>
      <c r="AG36" s="139"/>
      <c r="AH36" s="139"/>
    </row>
    <row r="37" spans="1:34" ht="12" thickBot="1">
      <c r="A37" s="181" t="s">
        <v>77</v>
      </c>
      <c r="B37" s="182" t="s">
        <v>97</v>
      </c>
      <c r="C37" s="183"/>
      <c r="D37" s="183"/>
      <c r="E37" s="183"/>
      <c r="F37" s="184"/>
      <c r="G37" s="185">
        <f>SUM(G25:G32)</f>
        <v>20</v>
      </c>
      <c r="H37" s="91"/>
      <c r="I37" s="91"/>
      <c r="J37" s="91"/>
      <c r="K37" s="91"/>
      <c r="L37" s="91"/>
      <c r="M37" s="91"/>
      <c r="N37" s="44"/>
      <c r="O37" s="186" t="s">
        <v>48</v>
      </c>
      <c r="P37" s="187"/>
      <c r="Q37" s="187"/>
      <c r="R37" s="187"/>
      <c r="S37" s="187"/>
      <c r="T37" s="187"/>
      <c r="U37" s="187"/>
      <c r="V37" s="187"/>
      <c r="W37" s="187"/>
      <c r="X37" s="187"/>
      <c r="Y37" s="188">
        <f>SUM(Y25:Y36)</f>
        <v>0</v>
      </c>
      <c r="AA37" s="139"/>
      <c r="AB37" s="152"/>
      <c r="AC37" s="139"/>
      <c r="AD37" s="139"/>
      <c r="AE37" s="152"/>
      <c r="AF37" s="139"/>
      <c r="AG37" s="139"/>
      <c r="AH37" s="139"/>
    </row>
    <row r="38" spans="1:34" ht="12" thickBot="1">
      <c r="AA38" s="139"/>
      <c r="AB38" s="152"/>
      <c r="AC38" s="139"/>
      <c r="AD38" s="139"/>
      <c r="AE38" s="152"/>
      <c r="AF38" s="139"/>
      <c r="AG38" s="139"/>
      <c r="AH38" s="139"/>
    </row>
    <row r="39" spans="1:34">
      <c r="A39" s="189" t="s">
        <v>98</v>
      </c>
      <c r="B39" s="190"/>
      <c r="C39" s="190"/>
      <c r="D39" s="190"/>
      <c r="E39" s="190"/>
      <c r="F39" s="190"/>
      <c r="G39" s="145" t="s">
        <v>70</v>
      </c>
      <c r="H39" s="145"/>
      <c r="I39" s="145" t="s">
        <v>71</v>
      </c>
      <c r="J39" s="145"/>
      <c r="K39" s="146" t="s">
        <v>72</v>
      </c>
      <c r="L39" s="191"/>
      <c r="AA39" s="139"/>
      <c r="AB39" s="152"/>
      <c r="AC39" s="139"/>
      <c r="AD39" s="139"/>
      <c r="AE39" s="152"/>
      <c r="AF39" s="139"/>
      <c r="AG39" s="139"/>
      <c r="AH39" s="139"/>
    </row>
    <row r="40" spans="1:34">
      <c r="A40" s="192" t="s">
        <v>99</v>
      </c>
      <c r="B40" s="193"/>
      <c r="C40" s="193"/>
      <c r="D40" s="193"/>
      <c r="E40" s="193"/>
      <c r="F40" s="194">
        <f>8+ROUNDUP(Main!L25/2,0)</f>
        <v>10</v>
      </c>
      <c r="G40" s="156">
        <f>[1]インプラント!AC56</f>
        <v>0</v>
      </c>
      <c r="H40" s="156"/>
      <c r="I40" s="156">
        <f>[1]魔術!M56</f>
        <v>0</v>
      </c>
      <c r="J40" s="156"/>
      <c r="K40" s="157">
        <f>F40+G40+I40</f>
        <v>10</v>
      </c>
      <c r="L40" s="195"/>
      <c r="AA40" s="139"/>
      <c r="AB40" s="152"/>
      <c r="AC40" s="139"/>
      <c r="AD40" s="139"/>
      <c r="AE40" s="152"/>
      <c r="AF40" s="139"/>
      <c r="AG40" s="139"/>
      <c r="AH40" s="139"/>
    </row>
    <row r="41" spans="1:34" ht="12" thickBot="1">
      <c r="A41" s="196" t="s">
        <v>100</v>
      </c>
      <c r="B41" s="197"/>
      <c r="C41" s="197"/>
      <c r="D41" s="197"/>
      <c r="E41" s="197"/>
      <c r="F41" s="198">
        <f>8+ROUNDUP(Main!L32/2,0)</f>
        <v>11</v>
      </c>
      <c r="G41" s="174">
        <f>[1]インプラント!AD56</f>
        <v>0</v>
      </c>
      <c r="H41" s="174"/>
      <c r="I41" s="174">
        <f>[1]魔術!T56</f>
        <v>0</v>
      </c>
      <c r="J41" s="174"/>
      <c r="K41" s="175">
        <f>F41+G41+I41</f>
        <v>11</v>
      </c>
      <c r="L41" s="199"/>
      <c r="AA41" s="139"/>
      <c r="AB41" s="152"/>
      <c r="AC41" s="139"/>
      <c r="AD41" s="139"/>
      <c r="AE41" s="152"/>
      <c r="AF41" s="139"/>
      <c r="AG41" s="139"/>
      <c r="AH41" s="139"/>
    </row>
    <row r="42" spans="1:34">
      <c r="AA42" s="139"/>
      <c r="AB42" s="152"/>
      <c r="AC42" s="139"/>
      <c r="AD42" s="139"/>
      <c r="AE42" s="152"/>
      <c r="AF42" s="139"/>
      <c r="AG42" s="139"/>
      <c r="AH42" s="139"/>
    </row>
    <row r="43" spans="1:34" ht="11.25" customHeight="1">
      <c r="AA43" s="139"/>
      <c r="AB43" s="152"/>
      <c r="AC43" s="139"/>
      <c r="AD43" s="139"/>
      <c r="AE43" s="152"/>
      <c r="AF43" s="139"/>
      <c r="AG43" s="139"/>
      <c r="AH43" s="139"/>
    </row>
    <row r="44" spans="1:34">
      <c r="AA44" s="139"/>
      <c r="AB44" s="152"/>
      <c r="AC44" s="139"/>
      <c r="AD44" s="139"/>
      <c r="AE44" s="152"/>
      <c r="AF44" s="139"/>
      <c r="AG44" s="139"/>
      <c r="AH44" s="139"/>
    </row>
    <row r="45" spans="1:34">
      <c r="AA45" s="139"/>
      <c r="AB45" s="152"/>
      <c r="AC45" s="139"/>
      <c r="AD45" s="139"/>
      <c r="AE45" s="152"/>
      <c r="AF45" s="139"/>
      <c r="AG45" s="139"/>
      <c r="AH45" s="139"/>
    </row>
    <row r="46" spans="1:34" ht="15.75" customHeight="1">
      <c r="AA46" s="139"/>
      <c r="AB46" s="152"/>
      <c r="AC46" s="139"/>
      <c r="AD46" s="139"/>
      <c r="AE46" s="152"/>
      <c r="AF46" s="139"/>
      <c r="AG46" s="139"/>
      <c r="AH46" s="139"/>
    </row>
    <row r="47" spans="1:34" ht="13.5" customHeight="1">
      <c r="AA47" s="139"/>
      <c r="AB47" s="152"/>
      <c r="AC47" s="139"/>
      <c r="AD47" s="139"/>
      <c r="AE47" s="152"/>
      <c r="AF47" s="139"/>
      <c r="AG47" s="139"/>
      <c r="AH47" s="139"/>
    </row>
    <row r="48" spans="1:34">
      <c r="D48" s="200"/>
      <c r="AA48" s="139"/>
      <c r="AB48" s="152"/>
      <c r="AC48" s="139"/>
      <c r="AD48" s="139"/>
      <c r="AE48" s="152"/>
      <c r="AF48" s="139"/>
      <c r="AG48" s="139"/>
      <c r="AH48" s="139"/>
    </row>
    <row r="49" spans="2:34">
      <c r="AA49" s="139"/>
      <c r="AB49" s="152"/>
      <c r="AC49" s="139"/>
      <c r="AD49" s="139"/>
      <c r="AE49" s="152"/>
      <c r="AF49" s="139"/>
      <c r="AG49" s="139"/>
      <c r="AH49" s="139"/>
    </row>
    <row r="50" spans="2:34">
      <c r="B50" s="132"/>
      <c r="C50" s="201"/>
      <c r="AA50" s="139"/>
      <c r="AB50" s="152"/>
      <c r="AC50" s="139"/>
      <c r="AD50" s="139"/>
      <c r="AE50" s="152"/>
      <c r="AF50" s="139"/>
      <c r="AG50" s="139"/>
      <c r="AH50" s="139"/>
    </row>
    <row r="51" spans="2:34">
      <c r="B51" s="132"/>
      <c r="C51" s="201"/>
      <c r="AA51" s="139"/>
      <c r="AB51" s="152"/>
      <c r="AC51" s="139"/>
      <c r="AD51" s="139"/>
      <c r="AE51" s="152"/>
      <c r="AF51" s="139"/>
      <c r="AG51" s="139"/>
      <c r="AH51" s="139"/>
    </row>
    <row r="52" spans="2:34">
      <c r="B52" s="132"/>
      <c r="C52" s="201"/>
      <c r="AA52" s="139"/>
      <c r="AB52" s="152"/>
      <c r="AC52" s="139"/>
      <c r="AD52" s="139"/>
      <c r="AE52" s="152"/>
      <c r="AF52" s="139"/>
      <c r="AG52" s="139"/>
      <c r="AH52" s="139"/>
    </row>
    <row r="53" spans="2:34">
      <c r="B53" s="132"/>
      <c r="C53" s="201"/>
      <c r="AA53" s="139"/>
      <c r="AB53" s="152"/>
      <c r="AC53" s="139"/>
      <c r="AD53" s="139"/>
      <c r="AE53" s="152"/>
      <c r="AF53" s="139"/>
      <c r="AG53" s="139"/>
      <c r="AH53" s="139"/>
    </row>
    <row r="54" spans="2:34">
      <c r="B54" s="132"/>
      <c r="C54" s="201"/>
      <c r="AA54" s="139"/>
      <c r="AB54" s="152"/>
      <c r="AC54" s="139"/>
      <c r="AD54" s="139"/>
      <c r="AE54" s="152"/>
      <c r="AF54" s="139"/>
      <c r="AG54" s="139"/>
      <c r="AH54" s="139"/>
    </row>
    <row r="55" spans="2:34">
      <c r="B55" s="132"/>
      <c r="C55" s="201"/>
      <c r="AA55" s="139"/>
      <c r="AB55" s="152"/>
      <c r="AC55" s="139"/>
      <c r="AD55" s="139"/>
      <c r="AE55" s="152"/>
      <c r="AF55" s="139"/>
      <c r="AG55" s="139"/>
      <c r="AH55" s="139"/>
    </row>
    <row r="56" spans="2:34">
      <c r="B56" s="132"/>
      <c r="C56" s="201"/>
      <c r="AA56" s="139"/>
      <c r="AB56" s="152"/>
      <c r="AC56" s="139"/>
      <c r="AD56" s="139"/>
      <c r="AE56" s="152"/>
      <c r="AF56" s="139"/>
      <c r="AG56" s="139"/>
      <c r="AH56" s="139"/>
    </row>
    <row r="57" spans="2:34">
      <c r="B57" s="132"/>
      <c r="C57" s="201"/>
      <c r="AA57" s="139" t="s">
        <v>77</v>
      </c>
      <c r="AB57" s="152">
        <f>SUM(AB24:AB56)</f>
        <v>0</v>
      </c>
      <c r="AC57" s="139">
        <f>SUM(AC24:AC56)</f>
        <v>0</v>
      </c>
      <c r="AD57" s="139"/>
      <c r="AE57" s="152">
        <f>SUM(AE24:AE56)</f>
        <v>0</v>
      </c>
      <c r="AF57" s="139"/>
      <c r="AG57" s="139">
        <f>SUM(AG24:AG56)</f>
        <v>0</v>
      </c>
      <c r="AH57" s="139"/>
    </row>
    <row r="58" spans="2:34">
      <c r="B58" s="132"/>
      <c r="C58" s="201"/>
    </row>
    <row r="59" spans="2:34">
      <c r="B59" s="202"/>
    </row>
    <row r="77" spans="31:31">
      <c r="AE77" s="203"/>
    </row>
  </sheetData>
  <sheetProtection formatCells="0"/>
  <protectedRanges>
    <protectedRange sqref="R21:U21" name="範囲1"/>
  </protectedRanges>
  <mergeCells count="194">
    <mergeCell ref="A41:E41"/>
    <mergeCell ref="G41:H41"/>
    <mergeCell ref="I41:J41"/>
    <mergeCell ref="K41:L41"/>
    <mergeCell ref="A39:F39"/>
    <mergeCell ref="G39:H39"/>
    <mergeCell ref="I39:J39"/>
    <mergeCell ref="K39:L39"/>
    <mergeCell ref="A40:E40"/>
    <mergeCell ref="G40:H40"/>
    <mergeCell ref="I40:J40"/>
    <mergeCell ref="K40:L40"/>
    <mergeCell ref="U36:V36"/>
    <mergeCell ref="W36:X36"/>
    <mergeCell ref="B37:F37"/>
    <mergeCell ref="H37:I37"/>
    <mergeCell ref="J37:K37"/>
    <mergeCell ref="L37:M37"/>
    <mergeCell ref="O37:X37"/>
    <mergeCell ref="B36:D36"/>
    <mergeCell ref="E36:F36"/>
    <mergeCell ref="H36:I36"/>
    <mergeCell ref="J36:K36"/>
    <mergeCell ref="L36:M36"/>
    <mergeCell ref="O36:T36"/>
    <mergeCell ref="W34:X34"/>
    <mergeCell ref="B35:D35"/>
    <mergeCell ref="E35:F35"/>
    <mergeCell ref="H35:I35"/>
    <mergeCell ref="J35:K35"/>
    <mergeCell ref="L35:M35"/>
    <mergeCell ref="O35:T35"/>
    <mergeCell ref="U35:V35"/>
    <mergeCell ref="W35:X35"/>
    <mergeCell ref="O33:T33"/>
    <mergeCell ref="U33:V33"/>
    <mergeCell ref="W33:X33"/>
    <mergeCell ref="B34:D34"/>
    <mergeCell ref="E34:F34"/>
    <mergeCell ref="H34:I34"/>
    <mergeCell ref="J34:K34"/>
    <mergeCell ref="L34:M34"/>
    <mergeCell ref="O34:T34"/>
    <mergeCell ref="U34:V34"/>
    <mergeCell ref="L32:M32"/>
    <mergeCell ref="O32:T32"/>
    <mergeCell ref="U32:V32"/>
    <mergeCell ref="W32:X32"/>
    <mergeCell ref="A33:A36"/>
    <mergeCell ref="B33:D33"/>
    <mergeCell ref="E33:F33"/>
    <mergeCell ref="H33:I33"/>
    <mergeCell ref="J33:K33"/>
    <mergeCell ref="L33:M33"/>
    <mergeCell ref="W30:X30"/>
    <mergeCell ref="B31:D31"/>
    <mergeCell ref="E31:F31"/>
    <mergeCell ref="H31:I31"/>
    <mergeCell ref="J31:K31"/>
    <mergeCell ref="L31:M31"/>
    <mergeCell ref="O31:T31"/>
    <mergeCell ref="U31:V31"/>
    <mergeCell ref="W31:X31"/>
    <mergeCell ref="O29:T29"/>
    <mergeCell ref="U29:V29"/>
    <mergeCell ref="W29:X29"/>
    <mergeCell ref="B30:D30"/>
    <mergeCell ref="E30:F30"/>
    <mergeCell ref="H30:I30"/>
    <mergeCell ref="J30:K30"/>
    <mergeCell ref="L30:M30"/>
    <mergeCell ref="O30:T30"/>
    <mergeCell ref="U30:V30"/>
    <mergeCell ref="A29:A32"/>
    <mergeCell ref="B29:D29"/>
    <mergeCell ref="E29:F29"/>
    <mergeCell ref="H29:I29"/>
    <mergeCell ref="J29:K29"/>
    <mergeCell ref="L29:M29"/>
    <mergeCell ref="B32:D32"/>
    <mergeCell ref="E32:F32"/>
    <mergeCell ref="H32:I32"/>
    <mergeCell ref="J32:K32"/>
    <mergeCell ref="U27:V27"/>
    <mergeCell ref="W27:X27"/>
    <mergeCell ref="B28:D28"/>
    <mergeCell ref="E28:F28"/>
    <mergeCell ref="H28:I28"/>
    <mergeCell ref="J28:K28"/>
    <mergeCell ref="L28:M28"/>
    <mergeCell ref="O28:T28"/>
    <mergeCell ref="U28:V28"/>
    <mergeCell ref="W28:X28"/>
    <mergeCell ref="B27:D27"/>
    <mergeCell ref="E27:F27"/>
    <mergeCell ref="H27:I27"/>
    <mergeCell ref="J27:K27"/>
    <mergeCell ref="L27:M27"/>
    <mergeCell ref="O27:T27"/>
    <mergeCell ref="W25:X25"/>
    <mergeCell ref="B26:D26"/>
    <mergeCell ref="E26:F26"/>
    <mergeCell ref="H26:I26"/>
    <mergeCell ref="J26:K26"/>
    <mergeCell ref="L26:M26"/>
    <mergeCell ref="O26:T26"/>
    <mergeCell ref="U26:V26"/>
    <mergeCell ref="W26:X26"/>
    <mergeCell ref="U24:V24"/>
    <mergeCell ref="W24:X24"/>
    <mergeCell ref="A25:A28"/>
    <mergeCell ref="B25:D25"/>
    <mergeCell ref="E25:F25"/>
    <mergeCell ref="H25:I25"/>
    <mergeCell ref="J25:K25"/>
    <mergeCell ref="L25:M25"/>
    <mergeCell ref="O25:T25"/>
    <mergeCell ref="U25:V25"/>
    <mergeCell ref="A24:D24"/>
    <mergeCell ref="E24:F24"/>
    <mergeCell ref="H24:I24"/>
    <mergeCell ref="J24:K24"/>
    <mergeCell ref="L24:M24"/>
    <mergeCell ref="O24:T24"/>
    <mergeCell ref="A20:C20"/>
    <mergeCell ref="D20:E20"/>
    <mergeCell ref="L20:M20"/>
    <mergeCell ref="A21:C21"/>
    <mergeCell ref="D21:E21"/>
    <mergeCell ref="AD22:AH22"/>
    <mergeCell ref="A17:C18"/>
    <mergeCell ref="D17:E18"/>
    <mergeCell ref="R17:X17"/>
    <mergeCell ref="R18:X18"/>
    <mergeCell ref="A19:C19"/>
    <mergeCell ref="D19:E19"/>
    <mergeCell ref="L19:M19"/>
    <mergeCell ref="R19:X19"/>
    <mergeCell ref="A15:C16"/>
    <mergeCell ref="D15:E16"/>
    <mergeCell ref="G15:I15"/>
    <mergeCell ref="J15:O15"/>
    <mergeCell ref="R15:X15"/>
    <mergeCell ref="G16:I16"/>
    <mergeCell ref="J16:O16"/>
    <mergeCell ref="R16:X16"/>
    <mergeCell ref="A13:C14"/>
    <mergeCell ref="D13:E14"/>
    <mergeCell ref="G13:I13"/>
    <mergeCell ref="J13:O13"/>
    <mergeCell ref="R13:X13"/>
    <mergeCell ref="G14:I14"/>
    <mergeCell ref="J14:O14"/>
    <mergeCell ref="R14:X14"/>
    <mergeCell ref="A11:C12"/>
    <mergeCell ref="D11:E12"/>
    <mergeCell ref="G11:I11"/>
    <mergeCell ref="J11:O11"/>
    <mergeCell ref="R11:X11"/>
    <mergeCell ref="G12:I12"/>
    <mergeCell ref="J12:O12"/>
    <mergeCell ref="R12:X12"/>
    <mergeCell ref="A9:C10"/>
    <mergeCell ref="D9:E10"/>
    <mergeCell ref="G9:I9"/>
    <mergeCell ref="J9:O9"/>
    <mergeCell ref="R9:X9"/>
    <mergeCell ref="G10:I10"/>
    <mergeCell ref="J10:O10"/>
    <mergeCell ref="R10:X10"/>
    <mergeCell ref="A7:C8"/>
    <mergeCell ref="D7:E8"/>
    <mergeCell ref="G7:I7"/>
    <mergeCell ref="J7:O7"/>
    <mergeCell ref="R7:X7"/>
    <mergeCell ref="G8:I8"/>
    <mergeCell ref="J8:O8"/>
    <mergeCell ref="R8:X8"/>
    <mergeCell ref="A5:C6"/>
    <mergeCell ref="D5:E6"/>
    <mergeCell ref="G5:I5"/>
    <mergeCell ref="J5:O5"/>
    <mergeCell ref="R5:X5"/>
    <mergeCell ref="G6:I6"/>
    <mergeCell ref="J6:O6"/>
    <mergeCell ref="R6:X6"/>
    <mergeCell ref="A3:C4"/>
    <mergeCell ref="D3:E4"/>
    <mergeCell ref="G3:I3"/>
    <mergeCell ref="J3:O3"/>
    <mergeCell ref="R3:X3"/>
    <mergeCell ref="G4:I4"/>
    <mergeCell ref="J4:O4"/>
    <mergeCell ref="R4:X4"/>
  </mergeCells>
  <phoneticPr fontId="1"/>
  <dataValidations count="6">
    <dataValidation type="list" allowBlank="1" showInputMessage="1" showErrorMessage="1" sqref="H20">
      <formula1>特殊能力値優先度</formula1>
    </dataValidation>
    <dataValidation type="list" allowBlank="1" showInputMessage="1" showErrorMessage="1" sqref="H19 H21:H22">
      <formula1>優先度</formula1>
    </dataValidation>
    <dataValidation type="list" allowBlank="1" showInputMessage="1" showErrorMessage="1" sqref="H18">
      <formula1>人種優先度</formula1>
    </dataValidation>
    <dataValidation type="list" allowBlank="1" showErrorMessage="1" sqref="J6:O6">
      <formula1>"男,女"</formula1>
      <formula2>0</formula2>
    </dataValidation>
    <dataValidation type="list" allowBlank="1" showErrorMessage="1" sqref="J14:O14">
      <formula1>"ストリート,不法居住,下流,中流,上流,贅沢"</formula1>
      <formula2>0</formula2>
    </dataValidation>
    <dataValidation type="list" allowBlank="1" showErrorMessage="1" sqref="J5">
      <formula1>種族リスト</formula1>
      <formula2>0</formula2>
    </dataValidation>
  </dataValidations>
  <pageMargins left="0.74791666666666667" right="0.74791666666666667" top="0.98402777777777772" bottom="0.98402777777777772" header="0.51180555555555551" footer="0.51180555555555551"/>
  <pageSetup paperSize="9" firstPageNumber="0"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election activeCell="A46" sqref="A46"/>
    </sheetView>
  </sheetViews>
  <sheetFormatPr defaultRowHeight="13.5"/>
  <sheetData/>
  <phoneticPr fontId="1"/>
  <pageMargins left="0.7" right="0.7" top="0.75" bottom="0.75" header="0.3" footer="0.3"/>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dimension ref="A5:J32"/>
  <sheetViews>
    <sheetView tabSelected="1" topLeftCell="A2" workbookViewId="0">
      <selection activeCell="J40" sqref="J40"/>
    </sheetView>
  </sheetViews>
  <sheetFormatPr defaultRowHeight="13.5"/>
  <cols>
    <col min="3" max="3" width="5.25" bestFit="1" customWidth="1"/>
    <col min="4" max="4" width="5.875" bestFit="1" customWidth="1"/>
    <col min="5" max="5" width="4.75" bestFit="1" customWidth="1"/>
  </cols>
  <sheetData>
    <row r="5" spans="1:5">
      <c r="A5" s="209" t="s">
        <v>110</v>
      </c>
      <c r="B5" t="s">
        <v>111</v>
      </c>
    </row>
    <row r="6" spans="1:5">
      <c r="B6" s="205" t="s">
        <v>40</v>
      </c>
      <c r="C6" s="206"/>
    </row>
    <row r="7" spans="1:5">
      <c r="B7" s="205" t="s">
        <v>45</v>
      </c>
      <c r="C7" s="206"/>
    </row>
    <row r="8" spans="1:5">
      <c r="B8" s="212" t="s">
        <v>50</v>
      </c>
      <c r="C8" s="206"/>
    </row>
    <row r="9" spans="1:5">
      <c r="B9" s="212" t="s">
        <v>55</v>
      </c>
      <c r="C9" s="206"/>
    </row>
    <row r="10" spans="1:5">
      <c r="B10" s="212" t="s">
        <v>56</v>
      </c>
      <c r="C10" s="206"/>
    </row>
    <row r="15" spans="1:5">
      <c r="A15" s="209" t="s">
        <v>110</v>
      </c>
      <c r="B15" s="211" t="s">
        <v>108</v>
      </c>
    </row>
    <row r="16" spans="1:5">
      <c r="B16" s="211" t="s">
        <v>101</v>
      </c>
      <c r="C16" s="211">
        <f>C7</f>
        <v>0</v>
      </c>
      <c r="D16" t="e">
        <f>VLOOKUP(C16,I18:J22,2)</f>
        <v>#N/A</v>
      </c>
      <c r="E16" t="e">
        <f>IF(D16=D26,"","余り")</f>
        <v>#N/A</v>
      </c>
    </row>
    <row r="18" spans="1:10" ht="13.5" customHeight="1">
      <c r="B18" s="204" t="s">
        <v>80</v>
      </c>
      <c r="C18" s="210">
        <v>6</v>
      </c>
      <c r="D18" s="207">
        <f>C18-1</f>
        <v>5</v>
      </c>
      <c r="I18" t="s">
        <v>102</v>
      </c>
      <c r="J18">
        <v>24</v>
      </c>
    </row>
    <row r="19" spans="1:10">
      <c r="B19" s="204" t="s">
        <v>82</v>
      </c>
      <c r="C19" s="210">
        <v>1</v>
      </c>
      <c r="D19" s="207">
        <f t="shared" ref="D19:D25" si="0">C19-1</f>
        <v>0</v>
      </c>
      <c r="I19" t="s">
        <v>103</v>
      </c>
      <c r="J19">
        <v>20</v>
      </c>
    </row>
    <row r="20" spans="1:10">
      <c r="B20" s="204" t="s">
        <v>83</v>
      </c>
      <c r="C20" s="210">
        <v>1</v>
      </c>
      <c r="D20" s="207">
        <f t="shared" si="0"/>
        <v>0</v>
      </c>
      <c r="I20" t="s">
        <v>104</v>
      </c>
      <c r="J20">
        <v>16</v>
      </c>
    </row>
    <row r="21" spans="1:10">
      <c r="B21" s="204" t="s">
        <v>84</v>
      </c>
      <c r="C21" s="210">
        <v>1</v>
      </c>
      <c r="D21" s="207">
        <f t="shared" si="0"/>
        <v>0</v>
      </c>
      <c r="I21" t="s">
        <v>105</v>
      </c>
      <c r="J21">
        <v>14</v>
      </c>
    </row>
    <row r="22" spans="1:10" ht="13.5" customHeight="1">
      <c r="B22" s="204" t="s">
        <v>86</v>
      </c>
      <c r="C22" s="210">
        <v>1</v>
      </c>
      <c r="D22" s="207">
        <f t="shared" si="0"/>
        <v>0</v>
      </c>
      <c r="I22" t="s">
        <v>106</v>
      </c>
      <c r="J22">
        <v>12</v>
      </c>
    </row>
    <row r="23" spans="1:10">
      <c r="B23" s="204" t="s">
        <v>88</v>
      </c>
      <c r="C23" s="210">
        <v>1</v>
      </c>
      <c r="D23" s="207">
        <f t="shared" si="0"/>
        <v>0</v>
      </c>
    </row>
    <row r="24" spans="1:10">
      <c r="B24" s="204" t="s">
        <v>89</v>
      </c>
      <c r="C24" s="210">
        <v>1</v>
      </c>
      <c r="D24" s="207">
        <f t="shared" si="0"/>
        <v>0</v>
      </c>
    </row>
    <row r="25" spans="1:10">
      <c r="B25" s="204" t="s">
        <v>90</v>
      </c>
      <c r="C25" s="210">
        <v>1</v>
      </c>
      <c r="D25" s="207">
        <f t="shared" si="0"/>
        <v>0</v>
      </c>
    </row>
    <row r="26" spans="1:10">
      <c r="C26" t="s">
        <v>109</v>
      </c>
      <c r="D26" s="208">
        <f>SUM(D18:D25)</f>
        <v>5</v>
      </c>
      <c r="E26" s="208"/>
    </row>
    <row r="28" spans="1:10">
      <c r="A28" s="209" t="s">
        <v>110</v>
      </c>
      <c r="B28" s="96" t="s">
        <v>112</v>
      </c>
      <c r="I28" t="s">
        <v>102</v>
      </c>
      <c r="J28">
        <v>9</v>
      </c>
    </row>
    <row r="29" spans="1:10">
      <c r="B29" s="96" t="s">
        <v>113</v>
      </c>
      <c r="I29" t="s">
        <v>103</v>
      </c>
      <c r="J29">
        <v>7</v>
      </c>
    </row>
    <row r="30" spans="1:10">
      <c r="B30" s="96" t="s">
        <v>114</v>
      </c>
      <c r="I30" t="s">
        <v>104</v>
      </c>
      <c r="J30">
        <v>5</v>
      </c>
    </row>
    <row r="31" spans="1:10">
      <c r="B31" s="96"/>
      <c r="I31" t="s">
        <v>105</v>
      </c>
      <c r="J31">
        <v>3</v>
      </c>
    </row>
    <row r="32" spans="1:10">
      <c r="I32" t="s">
        <v>106</v>
      </c>
      <c r="J32">
        <v>1</v>
      </c>
    </row>
  </sheetData>
  <phoneticPr fontId="1"/>
  <dataValidations count="3">
    <dataValidation type="whole" allowBlank="1" showInputMessage="1" showErrorMessage="1" sqref="D18:D25">
      <formula1>0</formula1>
      <formula2>6</formula2>
    </dataValidation>
    <dataValidation type="whole" operator="lessThanOrEqual" allowBlank="1" showInputMessage="1" showErrorMessage="1" sqref="C18:C25">
      <formula1>6</formula1>
    </dataValidation>
    <dataValidation type="list" allowBlank="1" showInputMessage="1" showErrorMessage="1" sqref="C6:C10">
      <formula1>$I$17:$I$22</formula1>
    </dataValidation>
  </dataValidation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dimension ref="B6:B10"/>
  <sheetViews>
    <sheetView topLeftCell="A3" workbookViewId="0">
      <selection activeCell="A48" sqref="A48"/>
    </sheetView>
  </sheetViews>
  <sheetFormatPr defaultRowHeight="13.5"/>
  <sheetData>
    <row r="6" spans="2:2">
      <c r="B6" t="s">
        <v>102</v>
      </c>
    </row>
    <row r="7" spans="2:2">
      <c r="B7" t="s">
        <v>103</v>
      </c>
    </row>
    <row r="8" spans="2:2">
      <c r="B8" t="s">
        <v>104</v>
      </c>
    </row>
    <row r="9" spans="2:2">
      <c r="B9" t="s">
        <v>105</v>
      </c>
    </row>
    <row r="10" spans="2:2">
      <c r="B10" t="s">
        <v>106</v>
      </c>
    </row>
  </sheetData>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Main</vt: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2019-09-15T06:22:44Z</dcterms:modified>
</cp:coreProperties>
</file>